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060" windowHeight="4110" tabRatio="757"/>
  </bookViews>
  <sheets>
    <sheet name="1-3" sheetId="16" r:id="rId1"/>
    <sheet name="2-3" sheetId="22" r:id="rId2"/>
    <sheet name="3-3" sheetId="29" r:id="rId3"/>
    <sheet name="4-3" sheetId="3" r:id="rId4"/>
    <sheet name="5-3" sheetId="17" r:id="rId5"/>
    <sheet name="6-3" sheetId="31" r:id="rId6"/>
    <sheet name="7-3" sheetId="26" r:id="rId7"/>
  </sheets>
  <definedNames>
    <definedName name="_xlnm.Print_Area" localSheetId="0">'1-3'!$A$1:$H$21</definedName>
    <definedName name="_xlnm.Print_Area" localSheetId="1">'2-3'!$A$1:$G$24</definedName>
    <definedName name="_xlnm.Print_Area" localSheetId="2">'3-3'!$A$1:$G$24</definedName>
    <definedName name="_xlnm.Print_Area" localSheetId="3">'4-3'!$A$1:$G$24</definedName>
    <definedName name="_xlnm.Print_Area" localSheetId="4">'5-3'!$A$1:$H$31</definedName>
    <definedName name="_xlnm.Print_Area" localSheetId="5">'6-3'!$A$1:$R$24</definedName>
    <definedName name="_xlnm.Print_Area" localSheetId="6">'7-3'!$A$1:$G$27</definedName>
  </definedNames>
  <calcPr calcId="124519"/>
</workbook>
</file>

<file path=xl/calcChain.xml><?xml version="1.0" encoding="utf-8"?>
<calcChain xmlns="http://schemas.openxmlformats.org/spreadsheetml/2006/main">
  <c r="F12" i="26"/>
  <c r="R20" i="31"/>
  <c r="C20"/>
  <c r="B19" i="29"/>
  <c r="C19"/>
  <c r="D19"/>
  <c r="E19"/>
  <c r="F19"/>
  <c r="G19"/>
  <c r="I8" l="1"/>
  <c r="H8"/>
  <c r="C19" i="22" l="1"/>
  <c r="D19"/>
  <c r="E19"/>
  <c r="F19"/>
  <c r="G19"/>
  <c r="B19" l="1"/>
  <c r="H26" i="17" l="1"/>
  <c r="G5" i="3" l="1"/>
  <c r="G10"/>
  <c r="J7" l="1"/>
  <c r="J8"/>
  <c r="J9"/>
  <c r="J10"/>
  <c r="J11"/>
  <c r="J12"/>
  <c r="J13"/>
  <c r="J14"/>
  <c r="J15"/>
  <c r="J16"/>
  <c r="J17"/>
  <c r="J18"/>
  <c r="J6"/>
  <c r="H19"/>
  <c r="I19"/>
  <c r="D19"/>
  <c r="E19"/>
  <c r="F19"/>
  <c r="C18"/>
  <c r="G18" s="1"/>
  <c r="C17"/>
  <c r="G17" s="1"/>
  <c r="C16"/>
  <c r="G16" s="1"/>
  <c r="C15"/>
  <c r="G15" s="1"/>
  <c r="C14"/>
  <c r="G14" s="1"/>
  <c r="C13"/>
  <c r="G13" s="1"/>
  <c r="C11"/>
  <c r="G11" s="1"/>
  <c r="C9"/>
  <c r="G9" s="1"/>
  <c r="C6"/>
  <c r="G6" s="1"/>
  <c r="C8"/>
  <c r="G8" s="1"/>
  <c r="J19" l="1"/>
  <c r="C19"/>
  <c r="G19"/>
  <c r="G5" i="16" l="1"/>
  <c r="G6"/>
  <c r="G7"/>
  <c r="G8"/>
  <c r="G9"/>
  <c r="G10"/>
  <c r="G4"/>
  <c r="E10"/>
  <c r="B26" i="17" l="1"/>
  <c r="B27" s="1"/>
  <c r="H20"/>
  <c r="H12"/>
  <c r="H14"/>
  <c r="H15"/>
  <c r="H16"/>
  <c r="H19"/>
  <c r="H11"/>
  <c r="H7"/>
  <c r="G21"/>
  <c r="E9"/>
  <c r="H9" s="1"/>
  <c r="E10"/>
  <c r="H10" s="1"/>
  <c r="E13"/>
  <c r="H13" s="1"/>
  <c r="E8"/>
  <c r="H8" s="1"/>
  <c r="E6"/>
  <c r="E21" s="1"/>
  <c r="C21"/>
  <c r="O20" i="31"/>
  <c r="Q7"/>
  <c r="R7"/>
  <c r="Q8"/>
  <c r="R8"/>
  <c r="Q9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R6"/>
  <c r="Q6"/>
  <c r="Q20" s="1"/>
  <c r="B20"/>
  <c r="D20"/>
  <c r="E20"/>
  <c r="F20"/>
  <c r="H20"/>
  <c r="I20"/>
  <c r="J20"/>
  <c r="K20"/>
  <c r="L20"/>
  <c r="M20"/>
  <c r="N20"/>
  <c r="H6" i="17" l="1"/>
  <c r="H21"/>
  <c r="H27" l="1"/>
</calcChain>
</file>

<file path=xl/sharedStrings.xml><?xml version="1.0" encoding="utf-8"?>
<sst xmlns="http://schemas.openxmlformats.org/spreadsheetml/2006/main" count="260" uniqueCount="108">
  <si>
    <t>المجموع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</si>
  <si>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</si>
  <si>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</si>
  <si>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</si>
  <si>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</si>
  <si>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</si>
  <si>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</si>
  <si>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</si>
  <si>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</si>
  <si>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</si>
  <si>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</si>
  <si>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</si>
  <si>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</si>
  <si>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</si>
  <si>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المحافظة</t>
  </si>
  <si>
    <t>نينوى</t>
  </si>
  <si>
    <t>مراعي طبيعية</t>
  </si>
  <si>
    <t>غابات طبيعية</t>
  </si>
  <si>
    <t>جبلية جرداء</t>
  </si>
  <si>
    <t xml:space="preserve">صحراوية بادية </t>
  </si>
  <si>
    <t>المصدر : وزارة البيئة / دائرة التخطيط والمتابعة الفنية</t>
  </si>
  <si>
    <t>نوع التصحر</t>
  </si>
  <si>
    <t>الشدة</t>
  </si>
  <si>
    <t>اربيل</t>
  </si>
  <si>
    <t>دهوك</t>
  </si>
  <si>
    <t xml:space="preserve">صلاح الدين </t>
  </si>
  <si>
    <t xml:space="preserve">البصرة </t>
  </si>
  <si>
    <t xml:space="preserve">القادسية </t>
  </si>
  <si>
    <t>شديد ــ شديد جداً</t>
  </si>
  <si>
    <t xml:space="preserve">شديد ــ شديد جداً </t>
  </si>
  <si>
    <t xml:space="preserve"> خفيف ــ متوسط       </t>
  </si>
  <si>
    <t xml:space="preserve"> خفيف ــ متوسط        </t>
  </si>
  <si>
    <t>الأنبار</t>
  </si>
  <si>
    <t>مجموع الأراضي الصالحة للزراعة</t>
  </si>
  <si>
    <t>سطوح مائية وأراضي سكنية</t>
  </si>
  <si>
    <t xml:space="preserve">مساحة الغابات الطبيعية </t>
  </si>
  <si>
    <t>جدول (3-2)</t>
  </si>
  <si>
    <t>جدول (3-3)</t>
  </si>
  <si>
    <t>جدول (3-5)</t>
  </si>
  <si>
    <t xml:space="preserve">(دونم)                                    </t>
  </si>
  <si>
    <t>(طن)</t>
  </si>
  <si>
    <t>الانبار</t>
  </si>
  <si>
    <t>إجمالي العراق</t>
  </si>
  <si>
    <t>إجمالي</t>
  </si>
  <si>
    <t>إقليم كردستان</t>
  </si>
  <si>
    <t>المساحة المتأثرة بتعرية التربة والتصحر في العراق</t>
  </si>
  <si>
    <t>تملح التربة</t>
  </si>
  <si>
    <t>تصلب التربة</t>
  </si>
  <si>
    <t xml:space="preserve">    كلس             </t>
  </si>
  <si>
    <t xml:space="preserve">   جبس</t>
  </si>
  <si>
    <t xml:space="preserve">الأراضي الصالحة للزراعة      </t>
  </si>
  <si>
    <t>جدول (3-4)</t>
  </si>
  <si>
    <t>جدول (3-6)</t>
  </si>
  <si>
    <t>المصدر :  وزارة الزراعة/ دائرة التخطيط والمتابعة/ قسم البيئة</t>
  </si>
  <si>
    <t>السليمانية</t>
  </si>
  <si>
    <t>المساحة (مليون) دونم</t>
  </si>
  <si>
    <t xml:space="preserve">             جدول (3-1)</t>
  </si>
  <si>
    <t>قسم إحصاءات البيئة - الجهاز المركزي للإحصاء/ العراق</t>
  </si>
  <si>
    <t>(دونم)</t>
  </si>
  <si>
    <t>نوع الإستخدام</t>
  </si>
  <si>
    <t>الأراضي المستغلة حالياً (المزروعة)</t>
  </si>
  <si>
    <t>الاراضي المروية</t>
  </si>
  <si>
    <t>الاراضي الديمية</t>
  </si>
  <si>
    <t>الاراضي التي تستخدم مياه الآبار</t>
  </si>
  <si>
    <t>البساتين</t>
  </si>
  <si>
    <t>الاراضي الصحراوية</t>
  </si>
  <si>
    <t>الاراضي المهددة بالتصحر</t>
  </si>
  <si>
    <t>الكثبان الرملية</t>
  </si>
  <si>
    <t>الاراضي المتملحة والمتغدقة</t>
  </si>
  <si>
    <t>المساحة المتأثرة بتعرية التربة والتصحر</t>
  </si>
  <si>
    <t>المساحة المتضررة نتيجة الغمر بالمياه</t>
  </si>
  <si>
    <t>سماد الداب</t>
  </si>
  <si>
    <t>سماد السوبر فوسفات الثلاثي</t>
  </si>
  <si>
    <t>سماد مركب 18x10</t>
  </si>
  <si>
    <t>جدول (3-7)</t>
  </si>
  <si>
    <t>التعرية الريحية</t>
  </si>
  <si>
    <t>التعرية المائية</t>
  </si>
  <si>
    <t>سماد اليوريا</t>
  </si>
  <si>
    <t>مبيد حشري</t>
  </si>
  <si>
    <t>مبيد فطري</t>
  </si>
  <si>
    <t>مبيد أدغال</t>
  </si>
  <si>
    <t>مساحات غابات مشاريع دائرة الغابات والتصحر</t>
  </si>
  <si>
    <t>كركوك *</t>
  </si>
  <si>
    <t>المصدر : وزارة البيئة/ دائرة التخطيط والمتابعة الفنية</t>
  </si>
  <si>
    <t xml:space="preserve">مساحات الأراضي الزراعية في العراق عدا إقليم كردستان لسنة 2015  </t>
  </si>
  <si>
    <t xml:space="preserve">مساحات الأراضي الصحراوية والمهددة بالتصحر حسب المحافظة عدا إقليم كردستان لسنة 2015  </t>
  </si>
  <si>
    <t>مساحة الغابات الطبيعية والإصطناعية في العراق حسب المحافظة لسنة 2015</t>
  </si>
  <si>
    <t>المساحات المشجرة خلال عام 2015</t>
  </si>
  <si>
    <t>كمية المبيدات المستخدمة حسب النوع والمحافظة عدا إقليم كردستان لسنة 2015</t>
  </si>
  <si>
    <t>(كغم)</t>
  </si>
  <si>
    <t>(لتر)</t>
  </si>
  <si>
    <t>..</t>
  </si>
  <si>
    <t>مبيد أمراض</t>
  </si>
  <si>
    <t>مبيد لاحشري</t>
  </si>
  <si>
    <t xml:space="preserve">كمية الأسمدة المجهّزة حسب النوع والمحافظة عدا إقليم كردستان لسنة 2015 </t>
  </si>
  <si>
    <t>.. بيانات غير متوفرة بسبب تدهور الأوضاع الأمنية لهذه المحافظات</t>
  </si>
  <si>
    <t>.. بيانات غير متوفرة</t>
  </si>
  <si>
    <t>مساحة الغابات القائمة لغاية 2014/12/31</t>
  </si>
  <si>
    <t xml:space="preserve">إجمالي المساحة المتأثرة بتعرية التربة والتصحر </t>
  </si>
  <si>
    <t>.. بيانات غير متوفرة بسبب تدهور الأوضاع الأمنية للمحافظة</t>
  </si>
  <si>
    <t>المصدر :  وزارة الزراعة / دائرة التخطيط والمتابعة/ قسم البيئة</t>
  </si>
  <si>
    <t>مساحة الغابات الإصطناعية (دونم)</t>
  </si>
  <si>
    <t>المجموع الكلي لمساحة الغابات الطبيعية والإصطناعية (دونم)</t>
  </si>
  <si>
    <t>* غابات محافظة كركوك ماعدا قضاء كرميان</t>
  </si>
  <si>
    <t>إستخدام الأراضي حسب المساحة ونسبتها المئوية في العراق</t>
  </si>
  <si>
    <t>المساحة المتأثرة (دونم)</t>
  </si>
  <si>
    <t xml:space="preserve">مساحة الغابات القائمة لغاية 2015/12/31 والتابعة لمديريات زراعة المحافظات </t>
  </si>
  <si>
    <t>النسبة المئوية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</si>
</sst>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0.0"/>
    <numFmt numFmtId="166" formatCode="0.000"/>
    <numFmt numFmtId="167" formatCode="[$-1010000]d/m/yyyy;@"/>
    <numFmt numFmtId="168" formatCode="_(* #,##0_);_(* \(#,##0\);_(* &quot;-&quot;??_);_(@_)"/>
    <numFmt numFmtId="169" formatCode="0_);\(0\)"/>
    <numFmt numFmtId="170" formatCode="#,##0.0"/>
    <numFmt numFmtId="171" formatCode="_(* #,##0.0_);_(* \(#,##0.0\);_(* &quot;-&quot;??_);_(@_)"/>
  </numFmts>
  <fonts count="24">
    <font>
      <sz val="10"/>
      <name val="Arial"/>
      <charset val="17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Simplified Arabic"/>
      <family val="1"/>
    </font>
    <font>
      <b/>
      <sz val="9"/>
      <name val="Simplified Arabic"/>
      <family val="1"/>
    </font>
    <font>
      <b/>
      <sz val="12"/>
      <name val="Times New Roman"/>
      <family val="1"/>
    </font>
    <font>
      <b/>
      <sz val="12"/>
      <name val="Simplified Arabic"/>
      <family val="1"/>
    </font>
    <font>
      <b/>
      <sz val="11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Simplified Arabic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0" fillId="0" borderId="0" xfId="0"/>
    <xf numFmtId="0" fontId="13" fillId="0" borderId="0" xfId="0" applyFont="1" applyBorder="1"/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8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/>
    <xf numFmtId="0" fontId="0" fillId="0" borderId="0" xfId="0"/>
    <xf numFmtId="165" fontId="1" fillId="0" borderId="4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0" fillId="0" borderId="0" xfId="0"/>
    <xf numFmtId="0" fontId="14" fillId="0" borderId="10" xfId="0" applyFont="1" applyBorder="1" applyAlignment="1">
      <alignment horizontal="right" readingOrder="2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164" fontId="1" fillId="0" borderId="0" xfId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3" borderId="0" xfId="0" applyFill="1"/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8" fontId="1" fillId="0" borderId="4" xfId="1" applyNumberFormat="1" applyFont="1" applyFill="1" applyBorder="1" applyAlignment="1">
      <alignment horizontal="right" vertical="center" wrapText="1"/>
    </xf>
    <xf numFmtId="168" fontId="1" fillId="0" borderId="4" xfId="1" applyNumberFormat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8" fontId="1" fillId="0" borderId="0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center" vertical="center" wrapText="1"/>
    </xf>
    <xf numFmtId="168" fontId="1" fillId="0" borderId="7" xfId="1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3" fillId="0" borderId="0" xfId="0" applyNumberFormat="1" applyFont="1" applyBorder="1"/>
    <xf numFmtId="168" fontId="1" fillId="0" borderId="0" xfId="1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0" fillId="0" borderId="0" xfId="0"/>
    <xf numFmtId="0" fontId="4" fillId="0" borderId="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168" fontId="18" fillId="0" borderId="1" xfId="1" applyNumberFormat="1" applyFont="1" applyBorder="1" applyAlignment="1">
      <alignment vertical="center" wrapText="1"/>
    </xf>
    <xf numFmtId="0" fontId="17" fillId="0" borderId="7" xfId="0" applyFont="1" applyBorder="1" applyAlignment="1">
      <alignment vertical="center" wrapText="1" readingOrder="2"/>
    </xf>
    <xf numFmtId="168" fontId="18" fillId="2" borderId="7" xfId="1" applyNumberFormat="1" applyFont="1" applyFill="1" applyBorder="1" applyAlignment="1">
      <alignment vertical="center" wrapText="1"/>
    </xf>
    <xf numFmtId="168" fontId="18" fillId="0" borderId="1" xfId="1" applyNumberFormat="1" applyFont="1" applyFill="1" applyBorder="1" applyAlignment="1">
      <alignment horizontal="right" vertical="center" wrapText="1"/>
    </xf>
    <xf numFmtId="168" fontId="1" fillId="0" borderId="1" xfId="1" applyNumberFormat="1" applyFont="1" applyFill="1" applyBorder="1" applyAlignment="1">
      <alignment horizontal="right" vertical="center" wrapText="1"/>
    </xf>
    <xf numFmtId="0" fontId="0" fillId="0" borderId="0" xfId="0"/>
    <xf numFmtId="168" fontId="1" fillId="0" borderId="7" xfId="1" applyNumberFormat="1" applyFont="1" applyFill="1" applyBorder="1" applyAlignment="1">
      <alignment horizontal="right" vertical="center" wrapText="1"/>
    </xf>
    <xf numFmtId="168" fontId="1" fillId="0" borderId="5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/>
    <xf numFmtId="1" fontId="0" fillId="0" borderId="0" xfId="0" applyNumberFormat="1"/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0" fillId="0" borderId="0" xfId="0"/>
    <xf numFmtId="0" fontId="5" fillId="0" borderId="6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6" xfId="0" applyBorder="1"/>
    <xf numFmtId="0" fontId="5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vertical="center" wrapText="1"/>
    </xf>
    <xf numFmtId="0" fontId="0" fillId="2" borderId="0" xfId="0" applyFill="1"/>
    <xf numFmtId="3" fontId="1" fillId="2" borderId="7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2" fillId="2" borderId="0" xfId="0" applyFont="1" applyFill="1"/>
    <xf numFmtId="0" fontId="3" fillId="0" borderId="6" xfId="0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right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168" fontId="1" fillId="5" borderId="11" xfId="1" applyNumberFormat="1" applyFont="1" applyFill="1" applyBorder="1" applyAlignment="1">
      <alignment horizontal="right" vertical="center" wrapText="1"/>
    </xf>
    <xf numFmtId="168" fontId="1" fillId="5" borderId="6" xfId="1" applyNumberFormat="1" applyFont="1" applyFill="1" applyBorder="1" applyAlignment="1">
      <alignment horizontal="center" vertical="center" wrapText="1"/>
    </xf>
    <xf numFmtId="168" fontId="1" fillId="5" borderId="11" xfId="1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2" xfId="0" applyBorder="1"/>
    <xf numFmtId="0" fontId="3" fillId="0" borderId="7" xfId="0" applyFont="1" applyFill="1" applyBorder="1" applyAlignment="1">
      <alignment horizontal="right" vertical="center" wrapText="1"/>
    </xf>
    <xf numFmtId="168" fontId="1" fillId="0" borderId="11" xfId="1" applyNumberFormat="1" applyFont="1" applyFill="1" applyBorder="1" applyAlignment="1">
      <alignment horizontal="right" vertical="center" wrapText="1"/>
    </xf>
    <xf numFmtId="168" fontId="1" fillId="0" borderId="1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3" fontId="4" fillId="0" borderId="0" xfId="0" applyNumberFormat="1" applyFont="1" applyBorder="1" applyAlignment="1">
      <alignment vertical="center" wrapText="1"/>
    </xf>
    <xf numFmtId="3" fontId="0" fillId="0" borderId="0" xfId="0" applyNumberFormat="1"/>
    <xf numFmtId="168" fontId="1" fillId="5" borderId="5" xfId="1" applyNumberFormat="1" applyFont="1" applyFill="1" applyBorder="1" applyAlignment="1">
      <alignment horizontal="right" vertical="center" wrapText="1"/>
    </xf>
    <xf numFmtId="168" fontId="1" fillId="5" borderId="0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horizontal="left" vertical="center" wrapText="1"/>
    </xf>
    <xf numFmtId="168" fontId="1" fillId="2" borderId="13" xfId="1" applyNumberFormat="1" applyFont="1" applyFill="1" applyBorder="1" applyAlignment="1">
      <alignment horizontal="center" vertical="center" wrapText="1"/>
    </xf>
    <xf numFmtId="168" fontId="1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5" fontId="1" fillId="0" borderId="5" xfId="0" applyNumberFormat="1" applyFont="1" applyBorder="1" applyAlignment="1">
      <alignment vertical="center" wrapText="1"/>
    </xf>
    <xf numFmtId="170" fontId="1" fillId="2" borderId="1" xfId="0" applyNumberFormat="1" applyFont="1" applyFill="1" applyBorder="1" applyAlignment="1">
      <alignment vertical="center" wrapText="1"/>
    </xf>
    <xf numFmtId="170" fontId="1" fillId="0" borderId="5" xfId="1" applyNumberFormat="1" applyFont="1" applyFill="1" applyBorder="1" applyAlignment="1">
      <alignment horizontal="right" vertical="center" wrapText="1"/>
    </xf>
    <xf numFmtId="170" fontId="1" fillId="0" borderId="1" xfId="1" applyNumberFormat="1" applyFont="1" applyFill="1" applyBorder="1" applyAlignment="1">
      <alignment vertical="center" wrapText="1"/>
    </xf>
    <xf numFmtId="170" fontId="1" fillId="2" borderId="7" xfId="0" applyNumberFormat="1" applyFont="1" applyFill="1" applyBorder="1" applyAlignment="1">
      <alignment vertical="center" wrapText="1"/>
    </xf>
    <xf numFmtId="170" fontId="0" fillId="2" borderId="0" xfId="0" applyNumberFormat="1" applyFill="1"/>
    <xf numFmtId="170" fontId="0" fillId="0" borderId="0" xfId="0" applyNumberFormat="1"/>
    <xf numFmtId="170" fontId="1" fillId="0" borderId="11" xfId="1" applyNumberFormat="1" applyFont="1" applyFill="1" applyBorder="1" applyAlignment="1">
      <alignment vertical="center" wrapText="1"/>
    </xf>
    <xf numFmtId="170" fontId="1" fillId="0" borderId="5" xfId="1" applyNumberFormat="1" applyFont="1" applyFill="1" applyBorder="1" applyAlignment="1">
      <alignment horizontal="left" vertical="center" wrapText="1"/>
    </xf>
    <xf numFmtId="170" fontId="1" fillId="0" borderId="1" xfId="1" applyNumberFormat="1" applyFont="1" applyFill="1" applyBorder="1" applyAlignment="1">
      <alignment horizontal="left" vertical="center" wrapText="1"/>
    </xf>
    <xf numFmtId="170" fontId="1" fillId="0" borderId="7" xfId="1" applyNumberFormat="1" applyFont="1" applyFill="1" applyBorder="1" applyAlignment="1">
      <alignment horizontal="left" vertical="center" wrapText="1" readingOrder="1"/>
    </xf>
    <xf numFmtId="170" fontId="1" fillId="0" borderId="7" xfId="1" applyNumberFormat="1" applyFont="1" applyFill="1" applyBorder="1" applyAlignment="1">
      <alignment horizontal="left" vertical="center" wrapText="1"/>
    </xf>
    <xf numFmtId="170" fontId="1" fillId="0" borderId="7" xfId="1" applyNumberFormat="1" applyFont="1" applyFill="1" applyBorder="1" applyAlignment="1">
      <alignment vertical="center" wrapText="1"/>
    </xf>
    <xf numFmtId="170" fontId="1" fillId="2" borderId="1" xfId="0" applyNumberFormat="1" applyFont="1" applyFill="1" applyBorder="1" applyAlignment="1">
      <alignment horizontal="right" vertical="center" wrapText="1"/>
    </xf>
    <xf numFmtId="170" fontId="1" fillId="0" borderId="1" xfId="1" applyNumberFormat="1" applyFont="1" applyFill="1" applyBorder="1" applyAlignment="1">
      <alignment horizontal="right" vertical="center" wrapText="1"/>
    </xf>
    <xf numFmtId="168" fontId="1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6" borderId="0" xfId="0" applyFill="1"/>
    <xf numFmtId="168" fontId="0" fillId="6" borderId="0" xfId="0" applyNumberFormat="1" applyFill="1"/>
    <xf numFmtId="168" fontId="0" fillId="0" borderId="0" xfId="0" applyNumberFormat="1"/>
    <xf numFmtId="168" fontId="0" fillId="3" borderId="0" xfId="0" applyNumberFormat="1" applyFill="1"/>
    <xf numFmtId="0" fontId="17" fillId="0" borderId="7" xfId="0" applyFont="1" applyFill="1" applyBorder="1" applyAlignment="1">
      <alignment vertical="center" wrapText="1" readingOrder="2"/>
    </xf>
    <xf numFmtId="168" fontId="18" fillId="0" borderId="1" xfId="1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 readingOrder="2"/>
    </xf>
    <xf numFmtId="169" fontId="18" fillId="0" borderId="1" xfId="1" applyNumberFormat="1" applyFont="1" applyFill="1" applyBorder="1" applyAlignment="1">
      <alignment vertical="center" wrapText="1"/>
    </xf>
    <xf numFmtId="3" fontId="18" fillId="0" borderId="1" xfId="1" applyNumberFormat="1" applyFont="1" applyFill="1" applyBorder="1" applyAlignment="1">
      <alignment vertical="center" wrapText="1"/>
    </xf>
    <xf numFmtId="168" fontId="18" fillId="0" borderId="7" xfId="1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 readingOrder="2"/>
    </xf>
    <xf numFmtId="168" fontId="18" fillId="0" borderId="5" xfId="1" applyNumberFormat="1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 readingOrder="2"/>
    </xf>
    <xf numFmtId="169" fontId="18" fillId="0" borderId="7" xfId="1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 readingOrder="2"/>
    </xf>
    <xf numFmtId="37" fontId="18" fillId="0" borderId="4" xfId="1" applyNumberFormat="1" applyFont="1" applyFill="1" applyBorder="1" applyAlignment="1">
      <alignment vertical="center" wrapText="1"/>
    </xf>
    <xf numFmtId="168" fontId="18" fillId="0" borderId="4" xfId="1" applyNumberFormat="1" applyFont="1" applyFill="1" applyBorder="1" applyAlignment="1">
      <alignment vertical="center" wrapText="1"/>
    </xf>
    <xf numFmtId="37" fontId="18" fillId="0" borderId="1" xfId="1" applyNumberFormat="1" applyFont="1" applyFill="1" applyBorder="1" applyAlignment="1">
      <alignment vertical="center" wrapText="1"/>
    </xf>
    <xf numFmtId="3" fontId="18" fillId="0" borderId="7" xfId="1" applyNumberFormat="1" applyFont="1" applyFill="1" applyBorder="1" applyAlignment="1">
      <alignment vertical="center" wrapText="1"/>
    </xf>
    <xf numFmtId="3" fontId="1" fillId="0" borderId="1" xfId="1" applyNumberFormat="1" applyFont="1" applyFill="1" applyBorder="1" applyAlignment="1">
      <alignment vertical="center" wrapText="1"/>
    </xf>
    <xf numFmtId="3" fontId="18" fillId="0" borderId="5" xfId="1" applyNumberFormat="1" applyFont="1" applyFill="1" applyBorder="1" applyAlignment="1">
      <alignment vertical="center" wrapText="1"/>
    </xf>
    <xf numFmtId="171" fontId="18" fillId="0" borderId="7" xfId="1" applyNumberFormat="1" applyFont="1" applyFill="1" applyBorder="1" applyAlignment="1">
      <alignment vertical="center" wrapText="1"/>
    </xf>
    <xf numFmtId="37" fontId="18" fillId="0" borderId="7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1" fillId="4" borderId="9" xfId="0" applyFont="1" applyFill="1" applyBorder="1" applyAlignment="1">
      <alignment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vertical="center" wrapText="1" readingOrder="2"/>
    </xf>
    <xf numFmtId="0" fontId="1" fillId="2" borderId="5" xfId="1" applyNumberFormat="1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168" fontId="1" fillId="2" borderId="7" xfId="1" applyNumberFormat="1" applyFont="1" applyFill="1" applyBorder="1" applyAlignment="1">
      <alignment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21" fillId="4" borderId="9" xfId="0" applyFont="1" applyFill="1" applyBorder="1" applyAlignment="1">
      <alignment horizontal="right" vertical="center" wrapText="1"/>
    </xf>
    <xf numFmtId="165" fontId="14" fillId="5" borderId="11" xfId="0" applyNumberFormat="1" applyFont="1" applyFill="1" applyBorder="1" applyAlignment="1">
      <alignment vertical="center" wrapText="1"/>
    </xf>
    <xf numFmtId="0" fontId="19" fillId="5" borderId="11" xfId="0" applyFont="1" applyFill="1" applyBorder="1" applyAlignment="1">
      <alignment vertical="center" wrapText="1" readingOrder="2"/>
    </xf>
    <xf numFmtId="168" fontId="18" fillId="5" borderId="11" xfId="1" applyNumberFormat="1" applyFont="1" applyFill="1" applyBorder="1" applyAlignment="1">
      <alignment horizontal="right" vertical="center" wrapText="1"/>
    </xf>
    <xf numFmtId="170" fontId="1" fillId="5" borderId="11" xfId="1" applyNumberFormat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11" xfId="1" applyNumberFormat="1" applyFont="1" applyFill="1" applyBorder="1" applyAlignment="1">
      <alignment horizontal="left" vertical="center" wrapText="1"/>
    </xf>
    <xf numFmtId="168" fontId="13" fillId="5" borderId="0" xfId="0" applyNumberFormat="1" applyFont="1" applyFill="1"/>
    <xf numFmtId="3" fontId="1" fillId="5" borderId="11" xfId="0" applyNumberFormat="1" applyFont="1" applyFill="1" applyBorder="1" applyAlignment="1">
      <alignment vertical="center" wrapText="1"/>
    </xf>
    <xf numFmtId="168" fontId="1" fillId="5" borderId="11" xfId="1" applyNumberFormat="1" applyFont="1" applyFill="1" applyBorder="1" applyAlignment="1">
      <alignment horizontal="right" vertical="center" wrapText="1" readingOrder="1"/>
    </xf>
    <xf numFmtId="168" fontId="1" fillId="5" borderId="11" xfId="1" applyNumberFormat="1" applyFont="1" applyFill="1" applyBorder="1" applyAlignment="1">
      <alignment vertical="center" wrapText="1" readingOrder="1"/>
    </xf>
    <xf numFmtId="0" fontId="21" fillId="4" borderId="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14" fillId="5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 readingOrder="2"/>
    </xf>
    <xf numFmtId="0" fontId="0" fillId="0" borderId="0" xfId="0" applyBorder="1" applyAlignment="1">
      <alignment horizontal="right" vertical="center" readingOrder="1"/>
    </xf>
    <xf numFmtId="0" fontId="4" fillId="0" borderId="0" xfId="0" applyFont="1" applyBorder="1" applyAlignment="1">
      <alignment horizontal="right" vertical="center" readingOrder="2"/>
    </xf>
    <xf numFmtId="0" fontId="9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readingOrder="2"/>
    </xf>
    <xf numFmtId="0" fontId="9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0" xfId="0" applyFont="1" applyFill="1" applyBorder="1" applyAlignment="1">
      <alignment horizontal="right" vertical="center" wrapText="1"/>
    </xf>
    <xf numFmtId="0" fontId="21" fillId="4" borderId="10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167" fontId="22" fillId="4" borderId="2" xfId="0" applyNumberFormat="1" applyFont="1" applyFill="1" applyBorder="1" applyAlignment="1">
      <alignment horizontal="right" vertical="center" wrapText="1"/>
    </xf>
    <xf numFmtId="167" fontId="22" fillId="4" borderId="0" xfId="0" applyNumberFormat="1" applyFont="1" applyFill="1" applyBorder="1" applyAlignment="1">
      <alignment horizontal="right" vertical="center" wrapText="1"/>
    </xf>
    <xf numFmtId="167" fontId="22" fillId="4" borderId="1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 readingOrder="2"/>
    </xf>
    <xf numFmtId="0" fontId="21" fillId="4" borderId="2" xfId="0" applyFont="1" applyFill="1" applyBorder="1" applyAlignment="1">
      <alignment vertical="center" wrapText="1"/>
    </xf>
    <xf numFmtId="0" fontId="23" fillId="4" borderId="10" xfId="0" applyFont="1" applyFill="1" applyBorder="1"/>
    <xf numFmtId="0" fontId="20" fillId="0" borderId="6" xfId="0" applyFont="1" applyBorder="1" applyAlignment="1">
      <alignment horizontal="center"/>
    </xf>
    <xf numFmtId="168" fontId="1" fillId="2" borderId="1" xfId="1" applyNumberFormat="1" applyFont="1" applyFill="1" applyBorder="1" applyAlignment="1">
      <alignment horizontal="right" vertical="center" wrapText="1"/>
    </xf>
    <xf numFmtId="168" fontId="1" fillId="2" borderId="7" xfId="1" applyNumberFormat="1" applyFont="1" applyFill="1" applyBorder="1" applyAlignment="1">
      <alignment horizontal="right" vertical="center" wrapText="1"/>
    </xf>
    <xf numFmtId="168" fontId="1" fillId="2" borderId="7" xfId="1" applyNumberFormat="1" applyFont="1" applyFill="1" applyBorder="1" applyAlignment="1">
      <alignment horizontal="center" vertical="center" wrapText="1"/>
    </xf>
    <xf numFmtId="168" fontId="1" fillId="2" borderId="5" xfId="1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168" fontId="1" fillId="2" borderId="4" xfId="1" applyNumberFormat="1" applyFont="1" applyFill="1" applyBorder="1" applyAlignment="1">
      <alignment horizontal="right" vertical="center" wrapText="1"/>
    </xf>
    <xf numFmtId="166" fontId="3" fillId="2" borderId="8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7" xfId="0" applyNumberFormat="1" applyFont="1" applyFill="1" applyBorder="1" applyAlignment="1">
      <alignment horizontal="right" vertical="center" wrapText="1"/>
    </xf>
    <xf numFmtId="166" fontId="3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434"/>
  </sheetPr>
  <dimension ref="A1:P44"/>
  <sheetViews>
    <sheetView rightToLeft="1" tabSelected="1" view="pageBreakPreview" zoomScaleSheetLayoutView="100" workbookViewId="0">
      <selection activeCell="R7" sqref="R7"/>
    </sheetView>
  </sheetViews>
  <sheetFormatPr defaultRowHeight="12.75"/>
  <cols>
    <col min="1" max="1" width="7.5703125" customWidth="1"/>
    <col min="2" max="3" width="15" customWidth="1"/>
    <col min="4" max="4" width="1.5703125" customWidth="1"/>
    <col min="5" max="5" width="15" customWidth="1"/>
    <col min="6" max="6" width="6.5703125" customWidth="1"/>
    <col min="7" max="7" width="17.42578125" customWidth="1"/>
    <col min="8" max="8" width="11.5703125" customWidth="1"/>
    <col min="9" max="9" width="11.5703125" bestFit="1" customWidth="1"/>
  </cols>
  <sheetData>
    <row r="1" spans="1:15" ht="36.75" customHeight="1">
      <c r="A1" s="194" t="s">
        <v>104</v>
      </c>
      <c r="B1" s="194"/>
      <c r="C1" s="194"/>
      <c r="D1" s="194"/>
      <c r="E1" s="194"/>
      <c r="F1" s="194"/>
      <c r="G1" s="194"/>
      <c r="H1" s="194"/>
    </row>
    <row r="2" spans="1:15" ht="25.5" customHeight="1" thickBot="1">
      <c r="A2" s="196" t="s">
        <v>56</v>
      </c>
      <c r="B2" s="196"/>
      <c r="C2" s="196"/>
      <c r="D2" s="196"/>
      <c r="E2" s="196"/>
      <c r="F2" s="196"/>
      <c r="G2" s="196"/>
      <c r="H2" s="196"/>
      <c r="J2" s="186"/>
      <c r="K2" s="186"/>
      <c r="L2" s="186"/>
      <c r="M2" s="186"/>
      <c r="N2" s="186"/>
      <c r="O2" s="186"/>
    </row>
    <row r="3" spans="1:15" ht="42" customHeight="1" thickTop="1">
      <c r="B3" s="166" t="s">
        <v>59</v>
      </c>
      <c r="C3" s="166"/>
      <c r="D3" s="166"/>
      <c r="E3" s="195" t="s">
        <v>55</v>
      </c>
      <c r="F3" s="195"/>
      <c r="G3" s="185" t="s">
        <v>107</v>
      </c>
    </row>
    <row r="4" spans="1:15" ht="36" customHeight="1">
      <c r="A4" s="4"/>
      <c r="B4" s="199" t="s">
        <v>33</v>
      </c>
      <c r="C4" s="199"/>
      <c r="D4" s="199"/>
      <c r="E4" s="200">
        <v>48</v>
      </c>
      <c r="F4" s="200"/>
      <c r="G4" s="32">
        <f>E4/$E$10*100</f>
        <v>27.522935779816514</v>
      </c>
      <c r="H4" s="17"/>
      <c r="I4" s="18"/>
    </row>
    <row r="5" spans="1:15" ht="36" customHeight="1">
      <c r="A5" s="1"/>
      <c r="B5" s="198" t="s">
        <v>16</v>
      </c>
      <c r="C5" s="198"/>
      <c r="D5" s="198"/>
      <c r="E5" s="197">
        <v>16</v>
      </c>
      <c r="F5" s="197"/>
      <c r="G5" s="33">
        <f t="shared" ref="G5:G10" si="0">E5/$E$10*100</f>
        <v>9.1743119266055029</v>
      </c>
      <c r="H5" s="17"/>
      <c r="I5" s="18"/>
    </row>
    <row r="6" spans="1:15" ht="36" customHeight="1">
      <c r="A6" s="1"/>
      <c r="B6" s="198" t="s">
        <v>17</v>
      </c>
      <c r="C6" s="198"/>
      <c r="D6" s="198"/>
      <c r="E6" s="197">
        <v>7</v>
      </c>
      <c r="F6" s="197"/>
      <c r="G6" s="33">
        <f t="shared" si="0"/>
        <v>4.0137614678899078</v>
      </c>
      <c r="H6" s="17"/>
      <c r="I6" s="18"/>
    </row>
    <row r="7" spans="1:15" ht="36" customHeight="1">
      <c r="B7" s="198" t="s">
        <v>18</v>
      </c>
      <c r="C7" s="198"/>
      <c r="D7" s="198"/>
      <c r="E7" s="197">
        <v>1.7</v>
      </c>
      <c r="F7" s="197"/>
      <c r="G7" s="33">
        <f t="shared" si="0"/>
        <v>0.97477064220183474</v>
      </c>
      <c r="H7" s="17"/>
      <c r="I7" s="18"/>
    </row>
    <row r="8" spans="1:15" ht="36" customHeight="1">
      <c r="B8" s="193" t="s">
        <v>19</v>
      </c>
      <c r="C8" s="193"/>
      <c r="D8" s="193"/>
      <c r="E8" s="197">
        <v>54</v>
      </c>
      <c r="F8" s="197"/>
      <c r="G8" s="33">
        <f t="shared" si="0"/>
        <v>30.963302752293576</v>
      </c>
      <c r="H8" s="17"/>
      <c r="I8" s="18"/>
    </row>
    <row r="9" spans="1:15" ht="36" customHeight="1" thickBot="1">
      <c r="A9" s="3"/>
      <c r="B9" s="193" t="s">
        <v>34</v>
      </c>
      <c r="C9" s="193"/>
      <c r="D9" s="193"/>
      <c r="E9" s="201">
        <v>47.7</v>
      </c>
      <c r="F9" s="201"/>
      <c r="G9" s="125">
        <f t="shared" si="0"/>
        <v>27.350917431192663</v>
      </c>
      <c r="H9" s="17"/>
      <c r="I9" s="19"/>
    </row>
    <row r="10" spans="1:15" ht="27" customHeight="1" thickTop="1" thickBot="1">
      <c r="A10" s="1"/>
      <c r="B10" s="192" t="s">
        <v>42</v>
      </c>
      <c r="C10" s="192"/>
      <c r="D10" s="192"/>
      <c r="E10" s="187">
        <f>SUM(E4:E9)</f>
        <v>174.4</v>
      </c>
      <c r="F10" s="187"/>
      <c r="G10" s="175">
        <f t="shared" si="0"/>
        <v>100</v>
      </c>
      <c r="H10" s="124"/>
    </row>
    <row r="11" spans="1:15" ht="13.5" customHeight="1" thickTop="1">
      <c r="A11" s="1"/>
      <c r="B11" s="188"/>
      <c r="C11" s="188"/>
      <c r="D11" s="188"/>
      <c r="E11" s="4"/>
      <c r="F11" s="4"/>
      <c r="G11" s="4"/>
      <c r="H11" s="17"/>
    </row>
    <row r="12" spans="1:15" ht="13.5" customHeight="1">
      <c r="A12" s="1"/>
      <c r="B12" s="191" t="s">
        <v>20</v>
      </c>
      <c r="C12" s="191"/>
      <c r="D12" s="64"/>
      <c r="E12" s="64"/>
      <c r="F12" s="64"/>
      <c r="G12" s="64"/>
      <c r="H12" s="64"/>
      <c r="I12" s="64"/>
    </row>
    <row r="13" spans="1:15">
      <c r="A13" s="188"/>
      <c r="B13" s="188"/>
      <c r="C13" s="188"/>
      <c r="D13" s="188"/>
      <c r="E13" s="188"/>
      <c r="F13" s="188"/>
      <c r="G13" s="188"/>
      <c r="H13" s="188"/>
    </row>
    <row r="14" spans="1:15">
      <c r="A14" s="1"/>
      <c r="B14" s="1"/>
      <c r="C14" s="1"/>
    </row>
    <row r="15" spans="1:15" ht="15.75" customHeight="1">
      <c r="A15" s="1"/>
      <c r="B15" s="1"/>
      <c r="C15" s="1"/>
    </row>
    <row r="16" spans="1:15" s="36" customFormat="1" ht="15.75" customHeight="1">
      <c r="A16" s="1"/>
      <c r="B16" s="1"/>
      <c r="C16" s="1"/>
    </row>
    <row r="17" spans="1:13" s="36" customFormat="1" ht="15.75" customHeight="1">
      <c r="A17" s="1"/>
      <c r="B17" s="1"/>
      <c r="C17" s="1"/>
    </row>
    <row r="18" spans="1:13">
      <c r="A18" s="1"/>
      <c r="B18" s="1"/>
      <c r="C18" s="1"/>
    </row>
    <row r="19" spans="1:13" ht="21.75" customHeight="1">
      <c r="A19" s="1"/>
      <c r="B19" s="1"/>
      <c r="C19" s="1"/>
    </row>
    <row r="20" spans="1:13" ht="42.75" customHeight="1">
      <c r="A20" s="1"/>
      <c r="B20" s="1"/>
      <c r="C20" s="1"/>
      <c r="H20" s="31"/>
    </row>
    <row r="21" spans="1:13" ht="24" customHeight="1">
      <c r="B21" s="189" t="s">
        <v>57</v>
      </c>
      <c r="C21" s="189"/>
      <c r="D21" s="189"/>
      <c r="E21" s="189"/>
      <c r="F21" s="190">
        <v>82</v>
      </c>
      <c r="G21" s="190"/>
      <c r="H21" s="31"/>
    </row>
    <row r="22" spans="1:13">
      <c r="A22" s="1"/>
      <c r="B22" s="1"/>
      <c r="C22" s="1"/>
    </row>
    <row r="23" spans="1:13">
      <c r="A23" s="1"/>
      <c r="B23" s="1"/>
      <c r="C23" s="1"/>
      <c r="M23" s="8"/>
    </row>
    <row r="24" spans="1:13">
      <c r="A24" s="1"/>
      <c r="B24" s="1"/>
      <c r="C24" s="1"/>
    </row>
    <row r="25" spans="1:13" ht="14.25">
      <c r="A25" s="1"/>
      <c r="B25" s="1"/>
      <c r="C25" s="1"/>
      <c r="G25" s="186"/>
      <c r="H25" s="186"/>
      <c r="I25" s="186"/>
      <c r="J25" s="186"/>
      <c r="K25" s="186"/>
    </row>
    <row r="26" spans="1:13">
      <c r="A26" s="1"/>
      <c r="B26" s="1"/>
      <c r="C26" s="1"/>
      <c r="F26" s="2"/>
    </row>
    <row r="27" spans="1:13">
      <c r="A27" s="1"/>
      <c r="B27" s="1"/>
      <c r="C27" s="1"/>
      <c r="F27" s="2"/>
    </row>
    <row r="28" spans="1:13">
      <c r="A28" s="1"/>
      <c r="B28" s="1"/>
      <c r="C28" s="1"/>
    </row>
    <row r="31" spans="1:13" ht="14.25" customHeight="1"/>
    <row r="32" spans="1:13" ht="14.25" customHeight="1">
      <c r="A32" s="4"/>
      <c r="B32" s="4"/>
      <c r="C32" s="4"/>
      <c r="D32" s="4"/>
      <c r="E32" s="4"/>
      <c r="F32" s="4"/>
      <c r="G32" s="4"/>
      <c r="H32" s="4"/>
    </row>
    <row r="44" spans="11:16" ht="14.25">
      <c r="K44" s="186"/>
      <c r="L44" s="186"/>
      <c r="M44" s="186"/>
      <c r="N44" s="186"/>
      <c r="O44" s="186"/>
      <c r="P44" s="186"/>
    </row>
  </sheetData>
  <mergeCells count="25">
    <mergeCell ref="B9:D9"/>
    <mergeCell ref="A1:H1"/>
    <mergeCell ref="E3:F3"/>
    <mergeCell ref="J2:O2"/>
    <mergeCell ref="A2:H2"/>
    <mergeCell ref="E5:F5"/>
    <mergeCell ref="B5:D5"/>
    <mergeCell ref="B4:D4"/>
    <mergeCell ref="E4:F4"/>
    <mergeCell ref="B6:D6"/>
    <mergeCell ref="E6:F6"/>
    <mergeCell ref="E7:F7"/>
    <mergeCell ref="E8:F8"/>
    <mergeCell ref="E9:F9"/>
    <mergeCell ref="B7:D7"/>
    <mergeCell ref="B8:D8"/>
    <mergeCell ref="K44:P44"/>
    <mergeCell ref="G25:K25"/>
    <mergeCell ref="E10:F10"/>
    <mergeCell ref="A13:H13"/>
    <mergeCell ref="B21:E21"/>
    <mergeCell ref="F21:G21"/>
    <mergeCell ref="B12:C12"/>
    <mergeCell ref="B11:D11"/>
    <mergeCell ref="B10:D10"/>
  </mergeCells>
  <phoneticPr fontId="6" type="noConversion"/>
  <printOptions horizontalCentered="1"/>
  <pageMargins left="0.51181102362204722" right="0.51181102362204722" top="0.59055118110236227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434"/>
  </sheetPr>
  <dimension ref="A1:K29"/>
  <sheetViews>
    <sheetView rightToLeft="1" view="pageBreakPreview" zoomScale="91" zoomScaleSheetLayoutView="91" workbookViewId="0">
      <selection activeCell="G2" sqref="G2"/>
    </sheetView>
  </sheetViews>
  <sheetFormatPr defaultRowHeight="12.75"/>
  <cols>
    <col min="1" max="6" width="16.7109375" customWidth="1"/>
    <col min="7" max="7" width="16.7109375" style="88" customWidth="1"/>
    <col min="8" max="8" width="11" bestFit="1" customWidth="1"/>
    <col min="11" max="11" width="22.42578125" customWidth="1"/>
  </cols>
  <sheetData>
    <row r="1" spans="1:11" ht="27" customHeight="1">
      <c r="A1" s="202" t="s">
        <v>84</v>
      </c>
      <c r="B1" s="202"/>
      <c r="C1" s="202"/>
      <c r="D1" s="202"/>
      <c r="E1" s="202"/>
      <c r="F1" s="202"/>
      <c r="G1" s="202"/>
    </row>
    <row r="2" spans="1:11" s="11" customFormat="1" ht="24" customHeight="1" thickBot="1">
      <c r="A2" s="81" t="s">
        <v>36</v>
      </c>
      <c r="B2" s="81"/>
      <c r="G2" s="97" t="s">
        <v>58</v>
      </c>
    </row>
    <row r="3" spans="1:11" ht="48" customHeight="1" thickTop="1">
      <c r="A3" s="166" t="s">
        <v>14</v>
      </c>
      <c r="B3" s="168" t="s">
        <v>50</v>
      </c>
      <c r="C3" s="166" t="s">
        <v>60</v>
      </c>
      <c r="D3" s="166" t="s">
        <v>61</v>
      </c>
      <c r="E3" s="166" t="s">
        <v>62</v>
      </c>
      <c r="F3" s="166" t="s">
        <v>63</v>
      </c>
      <c r="G3" s="166" t="s">
        <v>64</v>
      </c>
    </row>
    <row r="4" spans="1:11" ht="24.95" customHeight="1">
      <c r="A4" s="65" t="s">
        <v>15</v>
      </c>
      <c r="B4" s="70">
        <v>7846652</v>
      </c>
      <c r="C4" s="67" t="s">
        <v>91</v>
      </c>
      <c r="D4" s="67" t="s">
        <v>91</v>
      </c>
      <c r="E4" s="67" t="s">
        <v>91</v>
      </c>
      <c r="F4" s="67" t="s">
        <v>91</v>
      </c>
      <c r="G4" s="67" t="s">
        <v>91</v>
      </c>
    </row>
    <row r="5" spans="1:11" s="46" customFormat="1" ht="24.95" customHeight="1">
      <c r="A5" s="146" t="s">
        <v>1</v>
      </c>
      <c r="B5" s="70">
        <v>2051435</v>
      </c>
      <c r="C5" s="147">
        <v>496645</v>
      </c>
      <c r="D5" s="147">
        <v>131805</v>
      </c>
      <c r="E5" s="147">
        <v>277341</v>
      </c>
      <c r="F5" s="147">
        <v>87499</v>
      </c>
      <c r="G5" s="147">
        <v>6292</v>
      </c>
    </row>
    <row r="6" spans="1:11" s="46" customFormat="1" ht="24.95" customHeight="1">
      <c r="A6" s="148" t="s">
        <v>2</v>
      </c>
      <c r="B6" s="147">
        <v>3265043</v>
      </c>
      <c r="C6" s="147">
        <v>469190</v>
      </c>
      <c r="D6" s="147">
        <v>420082</v>
      </c>
      <c r="E6" s="149">
        <v>49108</v>
      </c>
      <c r="F6" s="150">
        <v>0</v>
      </c>
      <c r="G6" s="147">
        <v>133135</v>
      </c>
    </row>
    <row r="7" spans="1:11" ht="24.95" customHeight="1">
      <c r="A7" s="66" t="s">
        <v>32</v>
      </c>
      <c r="B7" s="67">
        <v>1211809</v>
      </c>
      <c r="C7" s="67" t="s">
        <v>91</v>
      </c>
      <c r="D7" s="67" t="s">
        <v>91</v>
      </c>
      <c r="E7" s="67" t="s">
        <v>91</v>
      </c>
      <c r="F7" s="67" t="s">
        <v>91</v>
      </c>
      <c r="G7" s="67" t="s">
        <v>91</v>
      </c>
    </row>
    <row r="8" spans="1:11" ht="24.95" customHeight="1">
      <c r="A8" s="68" t="s">
        <v>3</v>
      </c>
      <c r="B8" s="172">
        <v>1267314</v>
      </c>
      <c r="C8" s="172">
        <v>800746</v>
      </c>
      <c r="D8" s="172">
        <v>688545</v>
      </c>
      <c r="E8" s="173">
        <v>0</v>
      </c>
      <c r="F8" s="172">
        <v>112201</v>
      </c>
      <c r="G8" s="69">
        <v>117687</v>
      </c>
    </row>
    <row r="9" spans="1:11" s="142" customFormat="1" ht="24.95" customHeight="1">
      <c r="A9" s="146" t="s">
        <v>4</v>
      </c>
      <c r="B9" s="151">
        <v>1254274</v>
      </c>
      <c r="C9" s="151">
        <v>662145</v>
      </c>
      <c r="D9" s="151">
        <v>635617</v>
      </c>
      <c r="E9" s="149">
        <v>0</v>
      </c>
      <c r="F9" s="149">
        <v>26528</v>
      </c>
      <c r="G9" s="151">
        <v>123143</v>
      </c>
    </row>
    <row r="10" spans="1:11" s="142" customFormat="1" ht="24.95" customHeight="1">
      <c r="A10" s="148" t="s">
        <v>5</v>
      </c>
      <c r="B10" s="147">
        <v>1028619</v>
      </c>
      <c r="C10" s="71">
        <v>197885</v>
      </c>
      <c r="D10" s="71">
        <v>151867</v>
      </c>
      <c r="E10" s="149">
        <v>0</v>
      </c>
      <c r="F10" s="71">
        <v>46018</v>
      </c>
      <c r="G10" s="71">
        <v>117731</v>
      </c>
    </row>
    <row r="11" spans="1:11" ht="24.95" customHeight="1">
      <c r="A11" s="68" t="s">
        <v>6</v>
      </c>
      <c r="B11" s="151">
        <v>4739766</v>
      </c>
      <c r="C11" s="71" t="s">
        <v>91</v>
      </c>
      <c r="D11" s="71" t="s">
        <v>91</v>
      </c>
      <c r="E11" s="71" t="s">
        <v>91</v>
      </c>
      <c r="F11" s="71" t="s">
        <v>91</v>
      </c>
      <c r="G11" s="71" t="s">
        <v>91</v>
      </c>
    </row>
    <row r="12" spans="1:11" ht="24.95" customHeight="1">
      <c r="A12" s="148" t="s">
        <v>25</v>
      </c>
      <c r="B12" s="147">
        <v>5959149</v>
      </c>
      <c r="C12" s="147">
        <v>1425650</v>
      </c>
      <c r="D12" s="147">
        <v>286000</v>
      </c>
      <c r="E12" s="149">
        <v>171650</v>
      </c>
      <c r="F12" s="147">
        <v>968000</v>
      </c>
      <c r="G12" s="147">
        <v>148975</v>
      </c>
      <c r="H12" s="144"/>
    </row>
    <row r="13" spans="1:11" s="46" customFormat="1" ht="24.95" customHeight="1">
      <c r="A13" s="148" t="s">
        <v>8</v>
      </c>
      <c r="B13" s="147">
        <v>11237100</v>
      </c>
      <c r="C13" s="147">
        <v>617653</v>
      </c>
      <c r="D13" s="147">
        <v>587653</v>
      </c>
      <c r="E13" s="149">
        <v>0</v>
      </c>
      <c r="F13" s="147">
        <v>30000</v>
      </c>
      <c r="G13" s="147">
        <v>42000</v>
      </c>
      <c r="H13" s="145"/>
      <c r="K13" s="145"/>
    </row>
    <row r="14" spans="1:11" s="142" customFormat="1" ht="24.95" customHeight="1">
      <c r="A14" s="146" t="s">
        <v>27</v>
      </c>
      <c r="B14" s="151">
        <v>1822522</v>
      </c>
      <c r="C14" s="151">
        <v>604100</v>
      </c>
      <c r="D14" s="151">
        <v>604100</v>
      </c>
      <c r="E14" s="149">
        <v>0</v>
      </c>
      <c r="F14" s="149">
        <v>0</v>
      </c>
      <c r="G14" s="151">
        <v>37261</v>
      </c>
    </row>
    <row r="15" spans="1:11" s="46" customFormat="1" ht="24.95" customHeight="1">
      <c r="A15" s="148" t="s">
        <v>10</v>
      </c>
      <c r="B15" s="147">
        <v>544475</v>
      </c>
      <c r="C15" s="147">
        <v>252132</v>
      </c>
      <c r="D15" s="147">
        <v>123172</v>
      </c>
      <c r="E15" s="149">
        <v>0</v>
      </c>
      <c r="F15" s="147">
        <v>128960</v>
      </c>
      <c r="G15" s="147" t="s">
        <v>91</v>
      </c>
    </row>
    <row r="16" spans="1:11" s="142" customFormat="1" ht="24.95" customHeight="1">
      <c r="A16" s="148" t="s">
        <v>11</v>
      </c>
      <c r="B16" s="147">
        <v>2530879</v>
      </c>
      <c r="C16" s="71">
        <v>525345</v>
      </c>
      <c r="D16" s="71">
        <v>525045</v>
      </c>
      <c r="E16" s="149">
        <v>0</v>
      </c>
      <c r="F16" s="71">
        <v>300</v>
      </c>
      <c r="G16" s="71">
        <v>12078</v>
      </c>
      <c r="H16" s="143"/>
    </row>
    <row r="17" spans="1:7" s="142" customFormat="1" ht="24.95" customHeight="1">
      <c r="A17" s="152" t="s">
        <v>12</v>
      </c>
      <c r="B17" s="153">
        <v>2547273</v>
      </c>
      <c r="C17" s="153">
        <v>624115</v>
      </c>
      <c r="D17" s="153">
        <v>622567</v>
      </c>
      <c r="E17" s="149">
        <v>0</v>
      </c>
      <c r="F17" s="153">
        <v>1548</v>
      </c>
      <c r="G17" s="153">
        <v>12528</v>
      </c>
    </row>
    <row r="18" spans="1:7" s="46" customFormat="1" ht="24.95" customHeight="1" thickBot="1">
      <c r="A18" s="154" t="s">
        <v>26</v>
      </c>
      <c r="B18" s="151">
        <v>5196114</v>
      </c>
      <c r="C18" s="151">
        <v>235876</v>
      </c>
      <c r="D18" s="151">
        <v>197841</v>
      </c>
      <c r="E18" s="155">
        <v>0</v>
      </c>
      <c r="F18" s="151">
        <v>38035</v>
      </c>
      <c r="G18" s="151">
        <v>60339</v>
      </c>
    </row>
    <row r="19" spans="1:7" ht="24.95" customHeight="1" thickTop="1" thickBot="1">
      <c r="A19" s="176" t="s">
        <v>43</v>
      </c>
      <c r="B19" s="177">
        <f t="shared" ref="B19:G19" si="0">SUM(B4:B18)</f>
        <v>52502424</v>
      </c>
      <c r="C19" s="177">
        <f t="shared" si="0"/>
        <v>6911482</v>
      </c>
      <c r="D19" s="177">
        <f t="shared" si="0"/>
        <v>4974294</v>
      </c>
      <c r="E19" s="177">
        <f t="shared" si="0"/>
        <v>498099</v>
      </c>
      <c r="F19" s="177">
        <f t="shared" si="0"/>
        <v>1439089</v>
      </c>
      <c r="G19" s="177">
        <f t="shared" si="0"/>
        <v>811169</v>
      </c>
    </row>
    <row r="20" spans="1:7" ht="24.75" customHeight="1" thickTop="1">
      <c r="A20" s="204" t="s">
        <v>96</v>
      </c>
      <c r="B20" s="204"/>
      <c r="C20" s="204"/>
      <c r="D20" s="204"/>
    </row>
    <row r="21" spans="1:7" s="11" customFormat="1" ht="7.5" hidden="1" customHeight="1">
      <c r="A21" s="203"/>
      <c r="B21" s="203"/>
      <c r="C21" s="203"/>
      <c r="D21" s="165"/>
      <c r="E21" s="165"/>
      <c r="F21" s="1" t="s">
        <v>91</v>
      </c>
      <c r="G21" s="88"/>
    </row>
    <row r="22" spans="1:7" s="89" customFormat="1" ht="5.25" customHeight="1">
      <c r="A22" s="94"/>
      <c r="B22" s="94"/>
      <c r="C22" s="94"/>
    </row>
    <row r="23" spans="1:7" ht="7.5" customHeight="1"/>
    <row r="24" spans="1:7" ht="20.25" customHeight="1">
      <c r="A24" s="189" t="s">
        <v>57</v>
      </c>
      <c r="B24" s="189"/>
      <c r="C24" s="78"/>
      <c r="D24" s="78"/>
      <c r="E24" s="78"/>
      <c r="F24" s="78">
        <v>83</v>
      </c>
      <c r="G24" s="78"/>
    </row>
    <row r="25" spans="1:7" ht="18.75" customHeight="1">
      <c r="A25" s="5"/>
    </row>
    <row r="28" spans="1:7" ht="21">
      <c r="A28" s="10"/>
    </row>
    <row r="29" spans="1:7" ht="24.75">
      <c r="A29" s="6"/>
    </row>
  </sheetData>
  <mergeCells count="4">
    <mergeCell ref="A24:B24"/>
    <mergeCell ref="A1:G1"/>
    <mergeCell ref="A21:C21"/>
    <mergeCell ref="A20:D20"/>
  </mergeCells>
  <phoneticPr fontId="6" type="noConversion"/>
  <printOptions horizontalCentered="1" verticalCentered="1"/>
  <pageMargins left="0.70866141732283505" right="0.70866141732283505" top="0.59055118110236204" bottom="0.196850393700787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24"/>
  <sheetViews>
    <sheetView rightToLeft="1" view="pageBreakPreview" zoomScale="98" zoomScaleSheetLayoutView="98" workbookViewId="0">
      <selection activeCell="I18" sqref="I18"/>
    </sheetView>
  </sheetViews>
  <sheetFormatPr defaultRowHeight="12.75"/>
  <cols>
    <col min="1" max="7" width="17.7109375" customWidth="1"/>
  </cols>
  <sheetData>
    <row r="1" spans="1:9" s="88" customFormat="1" ht="25.5" customHeight="1">
      <c r="A1" s="202" t="s">
        <v>85</v>
      </c>
      <c r="B1" s="202"/>
      <c r="C1" s="202"/>
      <c r="D1" s="202"/>
      <c r="E1" s="202"/>
      <c r="F1" s="202"/>
      <c r="G1" s="202"/>
    </row>
    <row r="2" spans="1:9" s="88" customFormat="1" ht="24" customHeight="1" thickBot="1">
      <c r="A2" s="81" t="s">
        <v>37</v>
      </c>
      <c r="B2" s="81"/>
      <c r="G2" s="97" t="s">
        <v>58</v>
      </c>
    </row>
    <row r="3" spans="1:9" s="88" customFormat="1" ht="42" customHeight="1" thickTop="1">
      <c r="A3" s="166" t="s">
        <v>14</v>
      </c>
      <c r="B3" s="168" t="s">
        <v>65</v>
      </c>
      <c r="C3" s="166" t="s">
        <v>66</v>
      </c>
      <c r="D3" s="166" t="s">
        <v>67</v>
      </c>
      <c r="E3" s="166" t="s">
        <v>68</v>
      </c>
      <c r="F3" s="166" t="s">
        <v>69</v>
      </c>
      <c r="G3" s="166" t="s">
        <v>70</v>
      </c>
    </row>
    <row r="4" spans="1:9" s="142" customFormat="1" ht="21.95" customHeight="1">
      <c r="A4" s="156" t="s">
        <v>15</v>
      </c>
      <c r="B4" s="157">
        <v>0</v>
      </c>
      <c r="C4" s="158">
        <v>1385843</v>
      </c>
      <c r="D4" s="159">
        <v>0</v>
      </c>
      <c r="E4" s="159">
        <v>0</v>
      </c>
      <c r="F4" s="159">
        <v>0</v>
      </c>
      <c r="G4" s="159">
        <v>0</v>
      </c>
    </row>
    <row r="5" spans="1:9" s="142" customFormat="1" ht="21.95" customHeight="1">
      <c r="A5" s="146" t="s">
        <v>1</v>
      </c>
      <c r="B5" s="70">
        <v>13059</v>
      </c>
      <c r="C5" s="159">
        <v>0</v>
      </c>
      <c r="D5" s="159">
        <v>0</v>
      </c>
      <c r="E5" s="147">
        <v>41095</v>
      </c>
      <c r="F5" s="159">
        <v>0</v>
      </c>
      <c r="G5" s="159">
        <v>0</v>
      </c>
    </row>
    <row r="6" spans="1:9" s="142" customFormat="1" ht="21.95" customHeight="1">
      <c r="A6" s="148" t="s">
        <v>2</v>
      </c>
      <c r="B6" s="147">
        <v>130000</v>
      </c>
      <c r="C6" s="147">
        <v>447859</v>
      </c>
      <c r="D6" s="159">
        <v>57415</v>
      </c>
      <c r="E6" s="150">
        <v>270994</v>
      </c>
      <c r="F6" s="150">
        <v>0</v>
      </c>
      <c r="G6" s="159">
        <v>0</v>
      </c>
    </row>
    <row r="7" spans="1:9" s="142" customFormat="1" ht="21.95" customHeight="1">
      <c r="A7" s="148" t="s">
        <v>32</v>
      </c>
      <c r="B7" s="159">
        <v>53000000</v>
      </c>
      <c r="C7" s="159">
        <v>0</v>
      </c>
      <c r="D7" s="159">
        <v>0</v>
      </c>
      <c r="E7" s="150">
        <v>0</v>
      </c>
      <c r="F7" s="150">
        <v>0</v>
      </c>
      <c r="G7" s="159">
        <v>0</v>
      </c>
    </row>
    <row r="8" spans="1:9" s="88" customFormat="1" ht="21.95" customHeight="1">
      <c r="A8" s="146" t="s">
        <v>3</v>
      </c>
      <c r="B8" s="151">
        <v>47902</v>
      </c>
      <c r="C8" s="151">
        <v>53402</v>
      </c>
      <c r="D8" s="159">
        <v>0</v>
      </c>
      <c r="E8" s="150">
        <v>73227</v>
      </c>
      <c r="F8" s="160">
        <v>0</v>
      </c>
      <c r="G8" s="159">
        <v>0</v>
      </c>
      <c r="H8" s="88">
        <f>34500+13402</f>
        <v>47902</v>
      </c>
      <c r="I8" s="88">
        <f>33402+32700+7125</f>
        <v>73227</v>
      </c>
    </row>
    <row r="9" spans="1:9" s="142" customFormat="1" ht="21.95" customHeight="1">
      <c r="A9" s="146" t="s">
        <v>4</v>
      </c>
      <c r="B9" s="151">
        <v>110523</v>
      </c>
      <c r="C9" s="159">
        <v>56992</v>
      </c>
      <c r="D9" s="159">
        <v>3710</v>
      </c>
      <c r="E9" s="150">
        <v>373948</v>
      </c>
      <c r="F9" s="150">
        <v>300</v>
      </c>
      <c r="G9" s="159">
        <v>3800</v>
      </c>
    </row>
    <row r="10" spans="1:9" s="142" customFormat="1" ht="21.95" customHeight="1">
      <c r="A10" s="148" t="s">
        <v>5</v>
      </c>
      <c r="B10" s="147">
        <v>5500</v>
      </c>
      <c r="C10" s="159">
        <v>0</v>
      </c>
      <c r="D10" s="159">
        <v>0</v>
      </c>
      <c r="E10" s="150">
        <v>46267</v>
      </c>
      <c r="F10" s="161">
        <v>0</v>
      </c>
      <c r="G10" s="159">
        <v>0</v>
      </c>
    </row>
    <row r="11" spans="1:9" s="88" customFormat="1" ht="21.95" customHeight="1">
      <c r="A11" s="146" t="s">
        <v>6</v>
      </c>
      <c r="B11" s="151">
        <v>1202750</v>
      </c>
      <c r="C11" s="159">
        <v>0</v>
      </c>
      <c r="D11" s="159">
        <v>0</v>
      </c>
      <c r="E11" s="161">
        <v>2489901</v>
      </c>
      <c r="F11" s="150">
        <v>0</v>
      </c>
      <c r="G11" s="159">
        <v>0</v>
      </c>
    </row>
    <row r="12" spans="1:9" s="142" customFormat="1" ht="21.95" customHeight="1">
      <c r="A12" s="148" t="s">
        <v>25</v>
      </c>
      <c r="B12" s="147">
        <v>739080</v>
      </c>
      <c r="C12" s="147">
        <v>520000</v>
      </c>
      <c r="D12" s="147">
        <v>2320</v>
      </c>
      <c r="E12" s="150">
        <v>49576</v>
      </c>
      <c r="F12" s="150">
        <v>739080</v>
      </c>
      <c r="G12" s="159">
        <v>265000</v>
      </c>
    </row>
    <row r="13" spans="1:9" s="142" customFormat="1" ht="21.95" customHeight="1">
      <c r="A13" s="148" t="s">
        <v>8</v>
      </c>
      <c r="B13" s="153">
        <v>205000</v>
      </c>
      <c r="C13" s="147">
        <v>210000</v>
      </c>
      <c r="D13" s="159">
        <v>0</v>
      </c>
      <c r="E13" s="150">
        <v>4350</v>
      </c>
      <c r="F13" s="150">
        <v>27500</v>
      </c>
      <c r="G13" s="159">
        <v>0</v>
      </c>
    </row>
    <row r="14" spans="1:9" s="142" customFormat="1" ht="21.95" customHeight="1">
      <c r="A14" s="146" t="s">
        <v>27</v>
      </c>
      <c r="B14" s="151">
        <v>122852</v>
      </c>
      <c r="C14" s="151">
        <v>39250</v>
      </c>
      <c r="D14" s="151">
        <v>18600</v>
      </c>
      <c r="E14" s="150">
        <v>670000</v>
      </c>
      <c r="F14" s="160">
        <v>5600</v>
      </c>
      <c r="G14" s="151">
        <v>81257</v>
      </c>
    </row>
    <row r="15" spans="1:9" s="142" customFormat="1" ht="21.95" customHeight="1">
      <c r="A15" s="148" t="s">
        <v>10</v>
      </c>
      <c r="B15" s="147">
        <v>19183758</v>
      </c>
      <c r="C15" s="147">
        <v>275000</v>
      </c>
      <c r="D15" s="159">
        <v>0</v>
      </c>
      <c r="E15" s="150">
        <v>41752</v>
      </c>
      <c r="F15" s="150">
        <v>0</v>
      </c>
      <c r="G15" s="159">
        <v>0</v>
      </c>
    </row>
    <row r="16" spans="1:9" s="142" customFormat="1" ht="21.95" customHeight="1">
      <c r="A16" s="148" t="s">
        <v>11</v>
      </c>
      <c r="B16" s="147">
        <v>73000</v>
      </c>
      <c r="C16" s="159">
        <v>812667</v>
      </c>
      <c r="D16" s="71">
        <v>13000</v>
      </c>
      <c r="E16" s="150">
        <v>1206200</v>
      </c>
      <c r="F16" s="161">
        <v>670800</v>
      </c>
      <c r="G16" s="159">
        <v>2000</v>
      </c>
    </row>
    <row r="17" spans="1:7" s="142" customFormat="1" ht="21.95" customHeight="1">
      <c r="A17" s="152" t="s">
        <v>12</v>
      </c>
      <c r="B17" s="153">
        <v>232800</v>
      </c>
      <c r="C17" s="159">
        <v>294364</v>
      </c>
      <c r="D17" s="159">
        <v>52000</v>
      </c>
      <c r="E17" s="150">
        <v>2115203</v>
      </c>
      <c r="F17" s="162">
        <v>642046</v>
      </c>
      <c r="G17" s="153">
        <v>2100000</v>
      </c>
    </row>
    <row r="18" spans="1:7" s="142" customFormat="1" ht="21.95" customHeight="1" thickBot="1">
      <c r="A18" s="154" t="s">
        <v>26</v>
      </c>
      <c r="B18" s="163">
        <v>10521.2</v>
      </c>
      <c r="C18" s="164">
        <v>0</v>
      </c>
      <c r="D18" s="164">
        <v>0</v>
      </c>
      <c r="E18" s="164">
        <v>655472</v>
      </c>
      <c r="F18" s="164">
        <v>0</v>
      </c>
      <c r="G18" s="151">
        <v>29000</v>
      </c>
    </row>
    <row r="19" spans="1:7" s="88" customFormat="1" ht="21.95" customHeight="1" thickTop="1" thickBot="1">
      <c r="A19" s="176" t="s">
        <v>43</v>
      </c>
      <c r="B19" s="177">
        <f t="shared" ref="B19:G19" si="0">SUM(B4:B18)</f>
        <v>75076745.200000003</v>
      </c>
      <c r="C19" s="177">
        <f t="shared" si="0"/>
        <v>4095377</v>
      </c>
      <c r="D19" s="177">
        <f t="shared" si="0"/>
        <v>147045</v>
      </c>
      <c r="E19" s="177">
        <f t="shared" si="0"/>
        <v>8037985</v>
      </c>
      <c r="F19" s="177">
        <f t="shared" si="0"/>
        <v>2085326</v>
      </c>
      <c r="G19" s="177">
        <f t="shared" si="0"/>
        <v>2481057</v>
      </c>
    </row>
    <row r="20" spans="1:7" s="88" customFormat="1" ht="2.25" hidden="1" customHeight="1">
      <c r="A20" s="1"/>
      <c r="B20" s="1"/>
      <c r="C20" s="1"/>
    </row>
    <row r="21" spans="1:7" s="88" customFormat="1" ht="6.75" customHeight="1" thickTop="1">
      <c r="A21" s="204"/>
      <c r="B21" s="204"/>
      <c r="C21" s="204"/>
      <c r="D21" s="204"/>
    </row>
    <row r="22" spans="1:7" s="88" customFormat="1" ht="15" customHeight="1">
      <c r="A22" s="188" t="s">
        <v>100</v>
      </c>
      <c r="B22" s="188"/>
      <c r="C22" s="188"/>
    </row>
    <row r="23" spans="1:7" s="89" customFormat="1" ht="5.25" customHeight="1">
      <c r="A23" s="94"/>
      <c r="B23" s="94"/>
      <c r="C23" s="94"/>
    </row>
    <row r="24" spans="1:7" s="88" customFormat="1" ht="20.25" customHeight="1">
      <c r="A24" s="189" t="s">
        <v>57</v>
      </c>
      <c r="B24" s="189"/>
      <c r="C24" s="78"/>
      <c r="D24" s="78"/>
      <c r="E24" s="78"/>
      <c r="F24" s="78">
        <v>84</v>
      </c>
      <c r="G24" s="78"/>
    </row>
  </sheetData>
  <mergeCells count="4">
    <mergeCell ref="A22:C22"/>
    <mergeCell ref="A24:B24"/>
    <mergeCell ref="A1:G1"/>
    <mergeCell ref="A21:D21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M24"/>
  <sheetViews>
    <sheetView rightToLeft="1" view="pageBreakPreview" topLeftCell="A13" zoomScaleSheetLayoutView="100" workbookViewId="0">
      <selection activeCell="K33" sqref="K33"/>
    </sheetView>
  </sheetViews>
  <sheetFormatPr defaultRowHeight="12.75"/>
  <cols>
    <col min="1" max="1" width="1" style="92" customWidth="1"/>
    <col min="2" max="2" width="12.7109375" customWidth="1"/>
    <col min="3" max="3" width="12.7109375" style="89" customWidth="1"/>
    <col min="4" max="4" width="12.7109375" style="72" customWidth="1"/>
    <col min="5" max="5" width="12.7109375" style="20" customWidth="1"/>
    <col min="6" max="7" width="12.7109375" customWidth="1"/>
    <col min="9" max="9" width="10.28515625" bestFit="1" customWidth="1"/>
  </cols>
  <sheetData>
    <row r="1" spans="1:13" ht="28.5" customHeight="1">
      <c r="B1" s="205" t="s">
        <v>94</v>
      </c>
      <c r="C1" s="205"/>
      <c r="D1" s="205"/>
      <c r="E1" s="205"/>
      <c r="F1" s="205"/>
      <c r="G1" s="205"/>
    </row>
    <row r="2" spans="1:13" s="21" customFormat="1" ht="20.25" customHeight="1" thickBot="1">
      <c r="A2" s="92"/>
      <c r="B2" s="82" t="s">
        <v>51</v>
      </c>
      <c r="C2" s="207"/>
      <c r="D2" s="207"/>
      <c r="E2" s="207"/>
      <c r="G2" s="43" t="s">
        <v>40</v>
      </c>
    </row>
    <row r="3" spans="1:13" ht="34.5" customHeight="1" thickTop="1">
      <c r="B3" s="166" t="s">
        <v>14</v>
      </c>
      <c r="C3" s="167" t="s">
        <v>77</v>
      </c>
      <c r="D3" s="167" t="s">
        <v>71</v>
      </c>
      <c r="E3" s="167" t="s">
        <v>73</v>
      </c>
      <c r="F3" s="167" t="s">
        <v>72</v>
      </c>
      <c r="G3" s="167" t="s">
        <v>0</v>
      </c>
    </row>
    <row r="4" spans="1:13" s="46" customFormat="1" ht="24.95" customHeight="1">
      <c r="A4" s="92"/>
      <c r="B4" s="83" t="s">
        <v>15</v>
      </c>
      <c r="C4" s="126" t="s">
        <v>91</v>
      </c>
      <c r="D4" s="126" t="s">
        <v>91</v>
      </c>
      <c r="E4" s="127" t="s">
        <v>91</v>
      </c>
      <c r="F4" s="127" t="s">
        <v>91</v>
      </c>
      <c r="G4" s="127" t="s">
        <v>91</v>
      </c>
      <c r="H4" s="89"/>
      <c r="I4" s="89"/>
      <c r="J4" s="89"/>
      <c r="K4" s="92"/>
      <c r="L4" s="92"/>
      <c r="M4" s="92"/>
    </row>
    <row r="5" spans="1:13" s="62" customFormat="1" ht="24.95" customHeight="1">
      <c r="A5" s="96"/>
      <c r="B5" s="84" t="s">
        <v>1</v>
      </c>
      <c r="C5" s="126">
        <v>0</v>
      </c>
      <c r="D5" s="126">
        <v>1008.3</v>
      </c>
      <c r="E5" s="133">
        <v>483.9</v>
      </c>
      <c r="F5" s="133">
        <v>79.8</v>
      </c>
      <c r="G5" s="128">
        <f>SUM(C5:F5)</f>
        <v>1571.9999999999998</v>
      </c>
      <c r="H5" s="89"/>
      <c r="I5" s="89"/>
      <c r="J5" s="89"/>
      <c r="K5" s="96"/>
      <c r="L5" s="96"/>
      <c r="M5" s="96"/>
    </row>
    <row r="6" spans="1:13" s="46" customFormat="1" ht="24.95" customHeight="1">
      <c r="A6" s="92"/>
      <c r="B6" s="84" t="s">
        <v>2</v>
      </c>
      <c r="C6" s="126">
        <f>0.7+6.5</f>
        <v>7.2</v>
      </c>
      <c r="D6" s="126">
        <v>1769.3</v>
      </c>
      <c r="E6" s="134">
        <v>240.7</v>
      </c>
      <c r="F6" s="134">
        <v>127.7</v>
      </c>
      <c r="G6" s="128">
        <f>SUM(C6:F6)</f>
        <v>2144.9</v>
      </c>
      <c r="H6" s="128">
        <v>0.7</v>
      </c>
      <c r="I6" s="128">
        <v>6.5</v>
      </c>
      <c r="J6" s="131">
        <f>H6+I6</f>
        <v>7.2</v>
      </c>
      <c r="K6" s="92"/>
      <c r="L6" s="92"/>
      <c r="M6" s="92"/>
    </row>
    <row r="7" spans="1:13" s="46" customFormat="1" ht="24.95" customHeight="1">
      <c r="A7" s="92"/>
      <c r="B7" s="84" t="s">
        <v>32</v>
      </c>
      <c r="C7" s="138" t="s">
        <v>91</v>
      </c>
      <c r="D7" s="138" t="s">
        <v>91</v>
      </c>
      <c r="E7" s="139" t="s">
        <v>91</v>
      </c>
      <c r="F7" s="139" t="s">
        <v>91</v>
      </c>
      <c r="G7" s="139" t="s">
        <v>91</v>
      </c>
      <c r="H7" s="128"/>
      <c r="I7" s="128"/>
      <c r="J7" s="131">
        <f t="shared" ref="J7:J19" si="0">H7+I7</f>
        <v>0</v>
      </c>
      <c r="K7" s="92"/>
      <c r="L7" s="92"/>
      <c r="M7" s="92"/>
    </row>
    <row r="8" spans="1:13" s="46" customFormat="1" ht="24.95" customHeight="1">
      <c r="A8" s="92"/>
      <c r="B8" s="84" t="s">
        <v>3</v>
      </c>
      <c r="C8" s="126">
        <f>501.1+6800.2</f>
        <v>7301.3</v>
      </c>
      <c r="D8" s="126">
        <v>1069.5</v>
      </c>
      <c r="E8" s="134">
        <v>308.7</v>
      </c>
      <c r="F8" s="134">
        <v>641.6</v>
      </c>
      <c r="G8" s="128">
        <f>SUM(C8:F8)</f>
        <v>9321.1</v>
      </c>
      <c r="H8" s="128">
        <v>501.1</v>
      </c>
      <c r="I8" s="128">
        <v>6800.2</v>
      </c>
      <c r="J8" s="131">
        <f t="shared" si="0"/>
        <v>7301.3</v>
      </c>
      <c r="K8" s="92"/>
      <c r="L8" s="92"/>
      <c r="M8" s="92"/>
    </row>
    <row r="9" spans="1:13" s="46" customFormat="1" ht="24.95" customHeight="1">
      <c r="A9" s="92"/>
      <c r="B9" s="84" t="s">
        <v>4</v>
      </c>
      <c r="C9" s="126">
        <f>1554.3+12739.6</f>
        <v>14293.9</v>
      </c>
      <c r="D9" s="126">
        <v>2269.9</v>
      </c>
      <c r="E9" s="134">
        <v>101.4</v>
      </c>
      <c r="F9" s="134">
        <v>0.8</v>
      </c>
      <c r="G9" s="128">
        <f>SUM(C9:F9)</f>
        <v>16666</v>
      </c>
      <c r="H9" s="128">
        <v>1554.3</v>
      </c>
      <c r="I9" s="128">
        <v>12739.6</v>
      </c>
      <c r="J9" s="131">
        <f t="shared" si="0"/>
        <v>14293.9</v>
      </c>
      <c r="K9" s="92"/>
      <c r="L9" s="92"/>
      <c r="M9" s="92"/>
    </row>
    <row r="10" spans="1:13" s="46" customFormat="1" ht="24.95" customHeight="1">
      <c r="A10" s="92"/>
      <c r="B10" s="84" t="s">
        <v>5</v>
      </c>
      <c r="C10" s="126">
        <v>2069.9</v>
      </c>
      <c r="D10" s="126">
        <v>437.6</v>
      </c>
      <c r="E10" s="134">
        <v>13.3</v>
      </c>
      <c r="F10" s="134">
        <v>0</v>
      </c>
      <c r="G10" s="128">
        <f>SUM(C10:F10)</f>
        <v>2520.8000000000002</v>
      </c>
      <c r="H10" s="128">
        <v>303.8</v>
      </c>
      <c r="I10" s="128">
        <v>1766.1</v>
      </c>
      <c r="J10" s="131">
        <f t="shared" si="0"/>
        <v>2069.9</v>
      </c>
      <c r="K10" s="92"/>
      <c r="L10" s="92"/>
      <c r="M10" s="92"/>
    </row>
    <row r="11" spans="1:13" s="46" customFormat="1" ht="24.95" customHeight="1">
      <c r="A11" s="92"/>
      <c r="B11" s="84" t="s">
        <v>6</v>
      </c>
      <c r="C11" s="126">
        <f>4180.8+36745.4</f>
        <v>40926.200000000004</v>
      </c>
      <c r="D11" s="126">
        <v>6435.3</v>
      </c>
      <c r="E11" s="134">
        <v>864.8</v>
      </c>
      <c r="F11" s="134">
        <v>1.3</v>
      </c>
      <c r="G11" s="128">
        <f>SUM(C11:F11)</f>
        <v>48227.600000000013</v>
      </c>
      <c r="H11" s="128">
        <v>4180.8</v>
      </c>
      <c r="I11" s="128">
        <v>36745.4</v>
      </c>
      <c r="J11" s="131">
        <f t="shared" si="0"/>
        <v>40926.200000000004</v>
      </c>
      <c r="K11" s="92"/>
      <c r="L11" s="92"/>
      <c r="M11" s="92"/>
    </row>
    <row r="12" spans="1:13" s="46" customFormat="1" ht="24.95" customHeight="1">
      <c r="A12" s="92"/>
      <c r="B12" s="84" t="s">
        <v>7</v>
      </c>
      <c r="C12" s="138" t="s">
        <v>91</v>
      </c>
      <c r="D12" s="138" t="s">
        <v>91</v>
      </c>
      <c r="E12" s="139" t="s">
        <v>91</v>
      </c>
      <c r="F12" s="139" t="s">
        <v>91</v>
      </c>
      <c r="G12" s="139" t="s">
        <v>91</v>
      </c>
      <c r="H12" s="128"/>
      <c r="I12" s="128"/>
      <c r="J12" s="131">
        <f t="shared" si="0"/>
        <v>0</v>
      </c>
      <c r="K12" s="92"/>
      <c r="L12" s="92"/>
      <c r="M12" s="92"/>
    </row>
    <row r="13" spans="1:13" s="46" customFormat="1" ht="24.95" customHeight="1">
      <c r="A13" s="92"/>
      <c r="B13" s="84" t="s">
        <v>8</v>
      </c>
      <c r="C13" s="126">
        <f>200.2+10153.1</f>
        <v>10353.300000000001</v>
      </c>
      <c r="D13" s="126">
        <v>1956.3</v>
      </c>
      <c r="E13" s="134">
        <v>19</v>
      </c>
      <c r="F13" s="134">
        <v>1.2</v>
      </c>
      <c r="G13" s="128">
        <f t="shared" ref="G13:G19" si="1">SUM(C13:F13)</f>
        <v>12329.800000000001</v>
      </c>
      <c r="H13" s="128">
        <v>200.2</v>
      </c>
      <c r="I13" s="128">
        <v>10153.1</v>
      </c>
      <c r="J13" s="131">
        <f t="shared" si="0"/>
        <v>10353.300000000001</v>
      </c>
      <c r="K13" s="92"/>
      <c r="L13" s="92"/>
      <c r="M13" s="92"/>
    </row>
    <row r="14" spans="1:13" s="46" customFormat="1" ht="24.95" customHeight="1">
      <c r="A14" s="92"/>
      <c r="B14" s="84" t="s">
        <v>9</v>
      </c>
      <c r="C14" s="126">
        <f>2840.2+18057.8</f>
        <v>20898</v>
      </c>
      <c r="D14" s="126">
        <v>3583.6</v>
      </c>
      <c r="E14" s="134">
        <v>5.6</v>
      </c>
      <c r="F14" s="134">
        <v>65.099999999999994</v>
      </c>
      <c r="G14" s="128">
        <f t="shared" si="1"/>
        <v>24552.299999999996</v>
      </c>
      <c r="H14" s="128">
        <v>2840.2</v>
      </c>
      <c r="I14" s="128">
        <v>18057.8</v>
      </c>
      <c r="J14" s="131">
        <f t="shared" si="0"/>
        <v>20898</v>
      </c>
      <c r="K14" s="92"/>
      <c r="L14" s="92"/>
      <c r="M14" s="92"/>
    </row>
    <row r="15" spans="1:13" ht="24.95" customHeight="1">
      <c r="B15" s="84" t="s">
        <v>10</v>
      </c>
      <c r="C15" s="126">
        <f>265.4+5260</f>
        <v>5525.4</v>
      </c>
      <c r="D15" s="126">
        <v>1089.9000000000001</v>
      </c>
      <c r="E15" s="134">
        <v>266</v>
      </c>
      <c r="F15" s="134">
        <v>0</v>
      </c>
      <c r="G15" s="128">
        <f t="shared" si="1"/>
        <v>6881.2999999999993</v>
      </c>
      <c r="H15" s="128">
        <v>265.39999999999998</v>
      </c>
      <c r="I15" s="128">
        <v>5260</v>
      </c>
      <c r="J15" s="131">
        <f t="shared" si="0"/>
        <v>5525.4</v>
      </c>
      <c r="K15" s="92"/>
      <c r="L15" s="92"/>
      <c r="M15" s="92"/>
    </row>
    <row r="16" spans="1:13" s="46" customFormat="1" ht="24.95" customHeight="1">
      <c r="A16" s="92"/>
      <c r="B16" s="84" t="s">
        <v>11</v>
      </c>
      <c r="C16" s="126">
        <f>987.8+6568.3</f>
        <v>7556.1</v>
      </c>
      <c r="D16" s="126">
        <v>760.6</v>
      </c>
      <c r="E16" s="134">
        <v>275.5</v>
      </c>
      <c r="F16" s="134">
        <v>801.6</v>
      </c>
      <c r="G16" s="128">
        <f t="shared" si="1"/>
        <v>9393.8000000000011</v>
      </c>
      <c r="H16" s="128">
        <v>987.8</v>
      </c>
      <c r="I16" s="128">
        <v>6568.3</v>
      </c>
      <c r="J16" s="131">
        <f t="shared" si="0"/>
        <v>7556.1</v>
      </c>
      <c r="K16" s="92"/>
      <c r="L16" s="92"/>
      <c r="M16" s="92"/>
    </row>
    <row r="17" spans="1:13" s="46" customFormat="1" ht="24.95" customHeight="1">
      <c r="A17" s="92"/>
      <c r="B17" s="84" t="s">
        <v>12</v>
      </c>
      <c r="C17" s="126">
        <f>515.5+16466.3</f>
        <v>16981.8</v>
      </c>
      <c r="D17" s="126">
        <v>2720</v>
      </c>
      <c r="E17" s="134">
        <v>401.2</v>
      </c>
      <c r="F17" s="134">
        <v>137.30000000000001</v>
      </c>
      <c r="G17" s="128">
        <f t="shared" si="1"/>
        <v>20240.3</v>
      </c>
      <c r="H17" s="128">
        <v>515.5</v>
      </c>
      <c r="I17" s="128">
        <v>16466.3</v>
      </c>
      <c r="J17" s="131">
        <f t="shared" si="0"/>
        <v>16981.8</v>
      </c>
      <c r="K17" s="92"/>
      <c r="L17" s="92"/>
      <c r="M17" s="92"/>
    </row>
    <row r="18" spans="1:13" s="62" customFormat="1" ht="24.95" customHeight="1" thickBot="1">
      <c r="A18" s="96"/>
      <c r="B18" s="110" t="s">
        <v>13</v>
      </c>
      <c r="C18" s="129">
        <f>185.3+1610.6</f>
        <v>1795.8999999999999</v>
      </c>
      <c r="D18" s="129">
        <v>104.5</v>
      </c>
      <c r="E18" s="135">
        <v>157.6</v>
      </c>
      <c r="F18" s="136">
        <v>0.1</v>
      </c>
      <c r="G18" s="137">
        <f t="shared" si="1"/>
        <v>2058.1</v>
      </c>
      <c r="H18" s="137">
        <v>185.3</v>
      </c>
      <c r="I18" s="137">
        <v>1610.6</v>
      </c>
      <c r="J18" s="131">
        <f t="shared" si="0"/>
        <v>1795.8999999999999</v>
      </c>
      <c r="K18" s="96"/>
      <c r="L18" s="96"/>
      <c r="M18" s="96"/>
    </row>
    <row r="19" spans="1:13" s="46" customFormat="1" ht="24.95" customHeight="1" thickTop="1" thickBot="1">
      <c r="A19" s="92"/>
      <c r="B19" s="102" t="s">
        <v>43</v>
      </c>
      <c r="C19" s="178">
        <f>SUM(C5:C18)</f>
        <v>127709</v>
      </c>
      <c r="D19" s="178">
        <f>SUM(D5:D18)</f>
        <v>23204.799999999999</v>
      </c>
      <c r="E19" s="178">
        <f>SUM(E5:E18)</f>
        <v>3137.6999999999994</v>
      </c>
      <c r="F19" s="178">
        <f>SUM(F5:F18)</f>
        <v>1856.4999999999998</v>
      </c>
      <c r="G19" s="178">
        <f t="shared" si="1"/>
        <v>155908</v>
      </c>
      <c r="H19" s="132">
        <f>SUM(H6:H18)</f>
        <v>11535.099999999999</v>
      </c>
      <c r="I19" s="132">
        <f>SUM(I6:I18)</f>
        <v>116173.90000000002</v>
      </c>
      <c r="J19" s="131">
        <f t="shared" si="0"/>
        <v>127709.00000000003</v>
      </c>
      <c r="K19" s="92"/>
      <c r="L19" s="92"/>
      <c r="M19" s="92"/>
    </row>
    <row r="20" spans="1:13" ht="26.25" customHeight="1" thickTop="1">
      <c r="B20" s="206" t="s">
        <v>95</v>
      </c>
      <c r="C20" s="206"/>
      <c r="D20" s="206"/>
      <c r="E20" s="206"/>
      <c r="F20" s="206"/>
      <c r="G20" s="206"/>
      <c r="H20" s="130"/>
      <c r="I20" s="131"/>
      <c r="J20" s="131"/>
    </row>
    <row r="21" spans="1:13" ht="14.25" customHeight="1">
      <c r="B21" s="188" t="s">
        <v>53</v>
      </c>
      <c r="C21" s="188"/>
      <c r="D21" s="188"/>
      <c r="E21" s="188"/>
      <c r="H21" s="131"/>
    </row>
    <row r="22" spans="1:13" s="38" customFormat="1" ht="2.25" customHeight="1">
      <c r="A22" s="92"/>
      <c r="B22" s="37"/>
      <c r="C22" s="37"/>
      <c r="D22" s="37"/>
      <c r="E22" s="30"/>
    </row>
    <row r="23" spans="1:13" ht="6" customHeight="1">
      <c r="B23" s="39"/>
      <c r="C23" s="30"/>
      <c r="D23" s="30"/>
      <c r="E23" s="30"/>
    </row>
    <row r="24" spans="1:13" s="22" customFormat="1" ht="21" customHeight="1">
      <c r="A24" s="92"/>
      <c r="B24" s="189" t="s">
        <v>57</v>
      </c>
      <c r="C24" s="189"/>
      <c r="D24" s="189"/>
      <c r="E24" s="189"/>
      <c r="F24" s="190">
        <v>85</v>
      </c>
      <c r="G24" s="190"/>
    </row>
  </sheetData>
  <mergeCells count="6">
    <mergeCell ref="B1:G1"/>
    <mergeCell ref="F24:G24"/>
    <mergeCell ref="B21:E21"/>
    <mergeCell ref="B24:E24"/>
    <mergeCell ref="B20:G20"/>
    <mergeCell ref="C2:E2"/>
  </mergeCells>
  <phoneticPr fontId="0" type="noConversion"/>
  <printOptions horizontalCentered="1" verticalCentered="1"/>
  <pageMargins left="1.7322834645669301" right="1.7716535433070899" top="0.59055118110236204" bottom="0.196850393700787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T44"/>
  <sheetViews>
    <sheetView rightToLeft="1" view="pageBreakPreview" zoomScaleSheetLayoutView="100" workbookViewId="0">
      <selection activeCell="I7" sqref="I7"/>
    </sheetView>
  </sheetViews>
  <sheetFormatPr defaultRowHeight="12.75"/>
  <cols>
    <col min="1" max="1" width="13.5703125" customWidth="1"/>
    <col min="2" max="2" width="12.5703125" customWidth="1"/>
    <col min="3" max="3" width="14.28515625" style="27" customWidth="1"/>
    <col min="4" max="4" width="14" style="27" customWidth="1"/>
    <col min="5" max="5" width="14.5703125" style="27" customWidth="1"/>
    <col min="6" max="6" width="0.85546875" style="38" customWidth="1"/>
    <col min="7" max="7" width="19.140625" customWidth="1"/>
    <col min="8" max="8" width="19.5703125" customWidth="1"/>
    <col min="9" max="9" width="27.140625" customWidth="1"/>
  </cols>
  <sheetData>
    <row r="1" spans="1:20" ht="18" customHeight="1">
      <c r="A1" s="209" t="s">
        <v>86</v>
      </c>
      <c r="B1" s="209"/>
      <c r="C1" s="209"/>
      <c r="D1" s="209"/>
      <c r="E1" s="209"/>
      <c r="F1" s="209"/>
      <c r="G1" s="209"/>
      <c r="H1" s="209"/>
    </row>
    <row r="2" spans="1:20" s="15" customFormat="1" ht="18" customHeight="1" thickBot="1">
      <c r="A2" s="75" t="s">
        <v>38</v>
      </c>
      <c r="B2" s="16"/>
      <c r="C2" s="218"/>
      <c r="D2" s="218"/>
      <c r="E2" s="28"/>
      <c r="F2" s="40"/>
      <c r="G2" s="28"/>
      <c r="H2" s="7" t="s">
        <v>39</v>
      </c>
    </row>
    <row r="3" spans="1:20" ht="18" customHeight="1" thickTop="1">
      <c r="A3" s="210" t="s">
        <v>14</v>
      </c>
      <c r="B3" s="210" t="s">
        <v>35</v>
      </c>
      <c r="C3" s="214" t="s">
        <v>101</v>
      </c>
      <c r="D3" s="214"/>
      <c r="E3" s="214"/>
      <c r="F3" s="214"/>
      <c r="G3" s="214"/>
      <c r="H3" s="215" t="s">
        <v>102</v>
      </c>
    </row>
    <row r="4" spans="1:20" ht="25.5" customHeight="1">
      <c r="A4" s="211"/>
      <c r="B4" s="211"/>
      <c r="C4" s="213" t="s">
        <v>81</v>
      </c>
      <c r="D4" s="213"/>
      <c r="E4" s="213"/>
      <c r="F4" s="99"/>
      <c r="G4" s="219" t="s">
        <v>106</v>
      </c>
      <c r="H4" s="216"/>
    </row>
    <row r="5" spans="1:20" ht="25.5" customHeight="1">
      <c r="A5" s="211"/>
      <c r="B5" s="212"/>
      <c r="C5" s="101" t="s">
        <v>97</v>
      </c>
      <c r="D5" s="101" t="s">
        <v>87</v>
      </c>
      <c r="E5" s="101" t="s">
        <v>0</v>
      </c>
      <c r="F5" s="100"/>
      <c r="G5" s="220"/>
      <c r="H5" s="217"/>
    </row>
    <row r="6" spans="1:20" s="8" customFormat="1" ht="18.95" customHeight="1">
      <c r="A6" s="44" t="s">
        <v>15</v>
      </c>
      <c r="B6" s="51" t="s">
        <v>91</v>
      </c>
      <c r="C6" s="51">
        <v>12</v>
      </c>
      <c r="D6" s="119">
        <v>0</v>
      </c>
      <c r="E6" s="51">
        <f>C6+D6</f>
        <v>12</v>
      </c>
      <c r="F6" s="51"/>
      <c r="G6" s="52">
        <v>198</v>
      </c>
      <c r="H6" s="52">
        <f>E6+G6</f>
        <v>210</v>
      </c>
      <c r="I6" s="59"/>
    </row>
    <row r="7" spans="1:20" s="8" customFormat="1" ht="18.95" customHeight="1">
      <c r="A7" s="90" t="s">
        <v>82</v>
      </c>
      <c r="B7" s="53">
        <v>638220</v>
      </c>
      <c r="C7" s="123" t="s">
        <v>91</v>
      </c>
      <c r="D7" s="169" t="s">
        <v>91</v>
      </c>
      <c r="E7" s="74">
        <v>2315</v>
      </c>
      <c r="F7" s="53"/>
      <c r="G7" s="53">
        <v>3244</v>
      </c>
      <c r="H7" s="55">
        <f>B7+E7+G7</f>
        <v>643779</v>
      </c>
      <c r="I7" s="59"/>
      <c r="N7" s="75"/>
      <c r="O7" s="75"/>
      <c r="P7" s="75"/>
      <c r="Q7" s="75"/>
      <c r="R7" s="75"/>
      <c r="S7" s="75"/>
      <c r="T7" s="75"/>
    </row>
    <row r="8" spans="1:20" s="8" customFormat="1" ht="18.95" customHeight="1">
      <c r="A8" s="34" t="s">
        <v>2</v>
      </c>
      <c r="B8" s="74" t="s">
        <v>91</v>
      </c>
      <c r="C8" s="54">
        <v>644</v>
      </c>
      <c r="D8" s="119">
        <v>0</v>
      </c>
      <c r="E8" s="54">
        <f>C8+D8</f>
        <v>644</v>
      </c>
      <c r="F8" s="54"/>
      <c r="G8" s="55">
        <v>25</v>
      </c>
      <c r="H8" s="55">
        <f>E8+G8</f>
        <v>669</v>
      </c>
      <c r="I8" s="59"/>
    </row>
    <row r="9" spans="1:20" s="8" customFormat="1" ht="18.95" customHeight="1">
      <c r="A9" s="45" t="s">
        <v>32</v>
      </c>
      <c r="B9" s="74" t="s">
        <v>91</v>
      </c>
      <c r="C9" s="54">
        <v>170</v>
      </c>
      <c r="D9" s="119">
        <v>0</v>
      </c>
      <c r="E9" s="74">
        <f t="shared" ref="E9:E13" si="0">C9+D9</f>
        <v>170</v>
      </c>
      <c r="F9" s="54"/>
      <c r="G9" s="55">
        <v>664</v>
      </c>
      <c r="H9" s="55">
        <f>E9+G9</f>
        <v>834</v>
      </c>
      <c r="I9" s="59"/>
    </row>
    <row r="10" spans="1:20" s="8" customFormat="1" ht="18.95" customHeight="1">
      <c r="A10" s="34" t="s">
        <v>3</v>
      </c>
      <c r="B10" s="74" t="s">
        <v>91</v>
      </c>
      <c r="C10" s="54">
        <v>3165</v>
      </c>
      <c r="D10" s="119">
        <v>0</v>
      </c>
      <c r="E10" s="74">
        <f t="shared" si="0"/>
        <v>3165</v>
      </c>
      <c r="F10" s="54"/>
      <c r="G10" s="119">
        <v>0</v>
      </c>
      <c r="H10" s="55">
        <f>E10+G10</f>
        <v>3165</v>
      </c>
      <c r="I10" s="56"/>
    </row>
    <row r="11" spans="1:20" s="8" customFormat="1" ht="18.95" customHeight="1">
      <c r="A11" s="34" t="s">
        <v>4</v>
      </c>
      <c r="B11" s="117"/>
      <c r="C11" s="119">
        <v>0</v>
      </c>
      <c r="D11" s="119">
        <v>0</v>
      </c>
      <c r="E11" s="119">
        <v>0</v>
      </c>
      <c r="F11" s="54"/>
      <c r="G11" s="55">
        <v>1821</v>
      </c>
      <c r="H11" s="55">
        <f>B11+E11+G11</f>
        <v>1821</v>
      </c>
      <c r="I11" s="61"/>
    </row>
    <row r="12" spans="1:20" s="8" customFormat="1" ht="18.95" customHeight="1">
      <c r="A12" s="34" t="s">
        <v>5</v>
      </c>
      <c r="B12" s="117"/>
      <c r="C12" s="119">
        <v>0</v>
      </c>
      <c r="D12" s="119">
        <v>0</v>
      </c>
      <c r="E12" s="119">
        <v>0</v>
      </c>
      <c r="F12" s="54"/>
      <c r="G12" s="55">
        <v>237</v>
      </c>
      <c r="H12" s="55">
        <f t="shared" ref="H12:H19" si="1">B12+E12+G12</f>
        <v>237</v>
      </c>
      <c r="I12" s="61"/>
    </row>
    <row r="13" spans="1:20" s="8" customFormat="1" ht="18.95" customHeight="1">
      <c r="A13" s="34" t="s">
        <v>6</v>
      </c>
      <c r="B13" s="117"/>
      <c r="C13" s="119">
        <v>10232</v>
      </c>
      <c r="D13" s="119">
        <v>0</v>
      </c>
      <c r="E13" s="74">
        <f t="shared" si="0"/>
        <v>10232</v>
      </c>
      <c r="F13" s="54"/>
      <c r="G13" s="55">
        <v>100</v>
      </c>
      <c r="H13" s="55">
        <f t="shared" si="1"/>
        <v>10332</v>
      </c>
      <c r="I13" s="60"/>
    </row>
    <row r="14" spans="1:20" s="8" customFormat="1" ht="18.95" customHeight="1">
      <c r="A14" s="45" t="s">
        <v>7</v>
      </c>
      <c r="B14" s="117"/>
      <c r="C14" s="119">
        <v>0</v>
      </c>
      <c r="D14" s="119">
        <v>0</v>
      </c>
      <c r="E14" s="119">
        <v>0</v>
      </c>
      <c r="F14" s="54"/>
      <c r="G14" s="55">
        <v>140</v>
      </c>
      <c r="H14" s="55">
        <f t="shared" si="1"/>
        <v>140</v>
      </c>
      <c r="I14" s="61"/>
    </row>
    <row r="15" spans="1:20" s="8" customFormat="1" ht="18.95" customHeight="1">
      <c r="A15" s="34" t="s">
        <v>8</v>
      </c>
      <c r="B15" s="117"/>
      <c r="C15" s="119">
        <v>0</v>
      </c>
      <c r="D15" s="119">
        <v>0</v>
      </c>
      <c r="E15" s="119">
        <v>0</v>
      </c>
      <c r="F15" s="54"/>
      <c r="G15" s="55">
        <v>658</v>
      </c>
      <c r="H15" s="55">
        <f t="shared" si="1"/>
        <v>658</v>
      </c>
      <c r="I15" s="61"/>
    </row>
    <row r="16" spans="1:20" s="8" customFormat="1" ht="18.95" customHeight="1">
      <c r="A16" s="34" t="s">
        <v>9</v>
      </c>
      <c r="B16" s="117"/>
      <c r="C16" s="119">
        <v>0</v>
      </c>
      <c r="D16" s="119">
        <v>0</v>
      </c>
      <c r="E16" s="119">
        <v>0</v>
      </c>
      <c r="F16" s="54"/>
      <c r="G16" s="55">
        <v>820</v>
      </c>
      <c r="H16" s="55">
        <f t="shared" si="1"/>
        <v>820</v>
      </c>
      <c r="I16" s="61"/>
    </row>
    <row r="17" spans="1:13" s="8" customFormat="1" ht="18.95" customHeight="1">
      <c r="A17" s="34" t="s">
        <v>10</v>
      </c>
      <c r="B17" s="117"/>
      <c r="C17" s="119">
        <v>0</v>
      </c>
      <c r="D17" s="119">
        <v>0</v>
      </c>
      <c r="E17" s="119">
        <v>0</v>
      </c>
      <c r="F17" s="54"/>
      <c r="G17" s="119">
        <v>0</v>
      </c>
      <c r="H17" s="119">
        <v>0</v>
      </c>
      <c r="I17" s="14"/>
    </row>
    <row r="18" spans="1:13" s="8" customFormat="1" ht="18.95" customHeight="1">
      <c r="A18" s="34" t="s">
        <v>11</v>
      </c>
      <c r="B18" s="117"/>
      <c r="C18" s="119">
        <v>0</v>
      </c>
      <c r="D18" s="119">
        <v>0</v>
      </c>
      <c r="E18" s="119">
        <v>0</v>
      </c>
      <c r="F18" s="54"/>
      <c r="G18" s="119">
        <v>0</v>
      </c>
      <c r="H18" s="119">
        <v>0</v>
      </c>
      <c r="I18" s="14"/>
    </row>
    <row r="19" spans="1:13" s="8" customFormat="1" ht="18.95" customHeight="1">
      <c r="A19" s="34" t="s">
        <v>12</v>
      </c>
      <c r="B19" s="117"/>
      <c r="C19" s="119">
        <v>0</v>
      </c>
      <c r="D19" s="119">
        <v>0</v>
      </c>
      <c r="E19" s="119">
        <v>0</v>
      </c>
      <c r="F19" s="54"/>
      <c r="G19" s="55">
        <v>250</v>
      </c>
      <c r="H19" s="55">
        <f t="shared" si="1"/>
        <v>250</v>
      </c>
      <c r="I19" s="61"/>
    </row>
    <row r="20" spans="1:13" s="8" customFormat="1" ht="18.95" customHeight="1" thickBot="1">
      <c r="A20" s="98" t="s">
        <v>13</v>
      </c>
      <c r="B20" s="118"/>
      <c r="C20" s="120">
        <v>0</v>
      </c>
      <c r="D20" s="120">
        <v>0</v>
      </c>
      <c r="E20" s="120">
        <v>0</v>
      </c>
      <c r="F20" s="73"/>
      <c r="G20" s="140">
        <v>200</v>
      </c>
      <c r="H20" s="122">
        <f>B20+E20+G20</f>
        <v>200</v>
      </c>
      <c r="I20" s="61"/>
    </row>
    <row r="21" spans="1:13" s="8" customFormat="1" ht="18.95" customHeight="1" thickTop="1" thickBot="1">
      <c r="A21" s="108" t="s">
        <v>43</v>
      </c>
      <c r="B21" s="111">
        <v>638220</v>
      </c>
      <c r="C21" s="112">
        <f>SUM(C6:C20)</f>
        <v>14223</v>
      </c>
      <c r="D21" s="121">
        <v>0</v>
      </c>
      <c r="E21" s="112">
        <f>SUM(E6:E20)</f>
        <v>16538</v>
      </c>
      <c r="F21" s="112"/>
      <c r="G21" s="112">
        <f>SUM(G6:G20)</f>
        <v>8357</v>
      </c>
      <c r="H21" s="57">
        <f>B21+E21+G21</f>
        <v>663115</v>
      </c>
      <c r="I21" s="59"/>
    </row>
    <row r="22" spans="1:13" s="8" customFormat="1" ht="18.95" customHeight="1" thickTop="1" thickBot="1">
      <c r="A22" s="102" t="s">
        <v>44</v>
      </c>
      <c r="B22" s="103"/>
      <c r="C22" s="103"/>
      <c r="D22" s="103"/>
      <c r="E22" s="103"/>
      <c r="F22" s="103"/>
      <c r="G22" s="104"/>
      <c r="H22" s="105"/>
    </row>
    <row r="23" spans="1:13" s="8" customFormat="1" ht="18.95" customHeight="1" thickTop="1">
      <c r="A23" s="34" t="s">
        <v>23</v>
      </c>
      <c r="B23" s="54">
        <v>1304368</v>
      </c>
      <c r="C23" s="74" t="s">
        <v>91</v>
      </c>
      <c r="D23" s="74" t="s">
        <v>91</v>
      </c>
      <c r="E23" s="74" t="s">
        <v>91</v>
      </c>
      <c r="F23" s="54"/>
      <c r="G23" s="123" t="s">
        <v>91</v>
      </c>
      <c r="H23" s="57">
        <v>1304368</v>
      </c>
    </row>
    <row r="24" spans="1:13" s="8" customFormat="1" ht="18.95" customHeight="1">
      <c r="A24" s="34" t="s">
        <v>24</v>
      </c>
      <c r="B24" s="71">
        <v>1770388</v>
      </c>
      <c r="C24" s="74" t="s">
        <v>91</v>
      </c>
      <c r="D24" s="74" t="s">
        <v>91</v>
      </c>
      <c r="E24" s="74" t="s">
        <v>91</v>
      </c>
      <c r="F24" s="54"/>
      <c r="G24" s="123" t="s">
        <v>91</v>
      </c>
      <c r="H24" s="57">
        <v>1770388</v>
      </c>
      <c r="I24" s="59"/>
    </row>
    <row r="25" spans="1:13" s="8" customFormat="1" ht="18.95" customHeight="1" thickBot="1">
      <c r="A25" s="35" t="s">
        <v>54</v>
      </c>
      <c r="B25" s="58">
        <v>1670416</v>
      </c>
      <c r="C25" s="74" t="s">
        <v>91</v>
      </c>
      <c r="D25" s="74" t="s">
        <v>91</v>
      </c>
      <c r="E25" s="74" t="s">
        <v>91</v>
      </c>
      <c r="F25" s="56"/>
      <c r="G25" s="123" t="s">
        <v>91</v>
      </c>
      <c r="H25" s="61">
        <v>1670416</v>
      </c>
    </row>
    <row r="26" spans="1:13" s="8" customFormat="1" ht="18.95" customHeight="1" thickTop="1" thickBot="1">
      <c r="A26" s="108" t="s">
        <v>43</v>
      </c>
      <c r="B26" s="111">
        <f>SUM(B23:B25)</f>
        <v>4745172</v>
      </c>
      <c r="C26" s="111" t="s">
        <v>91</v>
      </c>
      <c r="D26" s="111" t="s">
        <v>91</v>
      </c>
      <c r="E26" s="111" t="s">
        <v>91</v>
      </c>
      <c r="F26" s="111"/>
      <c r="G26" s="111" t="s">
        <v>91</v>
      </c>
      <c r="H26" s="112">
        <f>SUM(H23:H25)</f>
        <v>4745172</v>
      </c>
      <c r="I26" s="59"/>
    </row>
    <row r="27" spans="1:13" s="8" customFormat="1" ht="18.95" customHeight="1" thickTop="1" thickBot="1">
      <c r="A27" s="179" t="s">
        <v>42</v>
      </c>
      <c r="B27" s="104">
        <f>B21+B26</f>
        <v>5383392</v>
      </c>
      <c r="C27" s="105">
        <v>14223</v>
      </c>
      <c r="D27" s="180">
        <v>0</v>
      </c>
      <c r="E27" s="105">
        <v>16538</v>
      </c>
      <c r="F27" s="105"/>
      <c r="G27" s="105">
        <v>8357</v>
      </c>
      <c r="H27" s="104">
        <f>H21+H26</f>
        <v>5408287</v>
      </c>
      <c r="I27" s="181"/>
    </row>
    <row r="28" spans="1:13" s="8" customFormat="1" ht="14.25" customHeight="1" thickTop="1">
      <c r="A28" s="204" t="s">
        <v>96</v>
      </c>
      <c r="B28" s="204"/>
      <c r="C28" s="204"/>
      <c r="D28" s="204"/>
      <c r="E28" s="9"/>
      <c r="F28" s="9"/>
      <c r="G28" s="9"/>
      <c r="H28" s="60"/>
      <c r="I28" s="14"/>
      <c r="J28" s="14"/>
      <c r="K28" s="14"/>
      <c r="L28" s="14"/>
      <c r="M28" s="14"/>
    </row>
    <row r="29" spans="1:13" s="8" customFormat="1" ht="14.25" customHeight="1">
      <c r="A29" s="204" t="s">
        <v>103</v>
      </c>
      <c r="B29" s="204"/>
      <c r="C29" s="204"/>
      <c r="D29" s="204"/>
      <c r="E29" s="9"/>
      <c r="F29" s="9"/>
      <c r="G29" s="9"/>
      <c r="H29" s="60"/>
      <c r="I29" s="14"/>
      <c r="J29" s="14"/>
      <c r="K29" s="14"/>
      <c r="L29" s="14"/>
      <c r="M29" s="14"/>
    </row>
    <row r="30" spans="1:13" s="8" customFormat="1" ht="12.75" customHeight="1">
      <c r="A30" s="188" t="s">
        <v>53</v>
      </c>
      <c r="B30" s="188"/>
      <c r="C30" s="188"/>
      <c r="D30" s="76"/>
      <c r="E30" s="76"/>
      <c r="F30" s="76"/>
      <c r="G30" s="76"/>
      <c r="H30" s="14"/>
    </row>
    <row r="31" spans="1:13" s="22" customFormat="1" ht="15.75" customHeight="1">
      <c r="A31" s="189" t="s">
        <v>57</v>
      </c>
      <c r="B31" s="189"/>
      <c r="C31" s="189"/>
      <c r="D31" s="208">
        <v>86</v>
      </c>
      <c r="E31" s="208"/>
      <c r="F31" s="208"/>
      <c r="G31" s="208"/>
      <c r="H31" s="208"/>
      <c r="I31" s="29"/>
      <c r="J31" s="29"/>
      <c r="K31" s="29"/>
      <c r="L31" s="29"/>
      <c r="M31" s="1"/>
    </row>
    <row r="44" spans="7:7">
      <c r="G44" s="24"/>
    </row>
  </sheetData>
  <mergeCells count="13">
    <mergeCell ref="A31:C31"/>
    <mergeCell ref="D31:H31"/>
    <mergeCell ref="A1:H1"/>
    <mergeCell ref="A3:A5"/>
    <mergeCell ref="B3:B5"/>
    <mergeCell ref="C4:E4"/>
    <mergeCell ref="A28:D28"/>
    <mergeCell ref="C3:G3"/>
    <mergeCell ref="H3:H5"/>
    <mergeCell ref="A30:C30"/>
    <mergeCell ref="C2:D2"/>
    <mergeCell ref="A29:D29"/>
    <mergeCell ref="G4:G5"/>
  </mergeCells>
  <phoneticPr fontId="6" type="noConversion"/>
  <printOptions horizontalCentered="1"/>
  <pageMargins left="0.74803149606299213" right="0.74803149606299213" top="0.59055118110236227" bottom="0.15748031496062992" header="0" footer="0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T24"/>
  <sheetViews>
    <sheetView rightToLeft="1" view="pageBreakPreview" zoomScaleSheetLayoutView="100" workbookViewId="0">
      <selection activeCell="S16" sqref="S16"/>
    </sheetView>
  </sheetViews>
  <sheetFormatPr defaultRowHeight="12.75"/>
  <cols>
    <col min="1" max="1" width="12.7109375" style="89" customWidth="1"/>
    <col min="2" max="2" width="8.7109375" style="89" customWidth="1"/>
    <col min="3" max="3" width="9.42578125" style="89" customWidth="1"/>
    <col min="4" max="4" width="0.5703125" style="89" customWidth="1"/>
    <col min="5" max="5" width="12.7109375" style="89" customWidth="1"/>
    <col min="6" max="6" width="7.28515625" style="89" customWidth="1"/>
    <col min="7" max="7" width="0.7109375" style="89" customWidth="1"/>
    <col min="8" max="8" width="8.5703125" style="89" customWidth="1"/>
    <col min="9" max="9" width="9.140625" style="89" customWidth="1"/>
    <col min="10" max="10" width="0.85546875" style="89" customWidth="1"/>
    <col min="11" max="11" width="9.85546875" style="89" customWidth="1"/>
    <col min="12" max="12" width="7" style="89" customWidth="1"/>
    <col min="13" max="13" width="0.5703125" style="89" customWidth="1"/>
    <col min="14" max="14" width="8.5703125" style="89" customWidth="1"/>
    <col min="15" max="15" width="10.42578125" style="89" customWidth="1"/>
    <col min="16" max="16" width="0.5703125" style="89" customWidth="1"/>
    <col min="17" max="17" width="11.42578125" style="89" customWidth="1"/>
    <col min="18" max="18" width="11" style="89" customWidth="1"/>
    <col min="19" max="16384" width="9.140625" style="89"/>
  </cols>
  <sheetData>
    <row r="1" spans="1:20" ht="20.25" customHeight="1">
      <c r="A1" s="209" t="s">
        <v>88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1:20" ht="18" customHeight="1" thickBot="1">
      <c r="A2" s="85" t="s">
        <v>52</v>
      </c>
      <c r="B2" s="86"/>
      <c r="C2" s="86"/>
      <c r="D2" s="86"/>
      <c r="E2" s="86"/>
      <c r="F2" s="225"/>
      <c r="G2" s="225"/>
      <c r="H2" s="225"/>
      <c r="I2" s="225"/>
      <c r="J2" s="225"/>
      <c r="K2" s="225"/>
      <c r="L2" s="225"/>
      <c r="M2" s="86"/>
      <c r="N2" s="86"/>
      <c r="O2" s="86"/>
    </row>
    <row r="3" spans="1:20" ht="28.5" customHeight="1" thickTop="1">
      <c r="A3" s="223" t="s">
        <v>14</v>
      </c>
      <c r="B3" s="221" t="s">
        <v>78</v>
      </c>
      <c r="C3" s="221"/>
      <c r="D3" s="171"/>
      <c r="E3" s="221" t="s">
        <v>79</v>
      </c>
      <c r="F3" s="221"/>
      <c r="G3" s="171"/>
      <c r="H3" s="221" t="s">
        <v>92</v>
      </c>
      <c r="I3" s="221"/>
      <c r="J3" s="171"/>
      <c r="K3" s="221" t="s">
        <v>93</v>
      </c>
      <c r="L3" s="221"/>
      <c r="M3" s="171"/>
      <c r="N3" s="221" t="s">
        <v>80</v>
      </c>
      <c r="O3" s="221"/>
      <c r="P3" s="171"/>
      <c r="Q3" s="221" t="s">
        <v>0</v>
      </c>
      <c r="R3" s="221"/>
    </row>
    <row r="4" spans="1:20" ht="21" customHeight="1">
      <c r="A4" s="224"/>
      <c r="B4" s="106" t="s">
        <v>89</v>
      </c>
      <c r="C4" s="106" t="s">
        <v>90</v>
      </c>
      <c r="D4" s="107"/>
      <c r="E4" s="106" t="s">
        <v>89</v>
      </c>
      <c r="F4" s="106" t="s">
        <v>90</v>
      </c>
      <c r="G4" s="107"/>
      <c r="H4" s="106" t="s">
        <v>89</v>
      </c>
      <c r="I4" s="106" t="s">
        <v>90</v>
      </c>
      <c r="J4" s="107"/>
      <c r="K4" s="106" t="s">
        <v>89</v>
      </c>
      <c r="L4" s="106" t="s">
        <v>90</v>
      </c>
      <c r="M4" s="107"/>
      <c r="N4" s="106" t="s">
        <v>89</v>
      </c>
      <c r="O4" s="106" t="s">
        <v>90</v>
      </c>
      <c r="P4" s="107"/>
      <c r="Q4" s="106" t="s">
        <v>89</v>
      </c>
      <c r="R4" s="106" t="s">
        <v>90</v>
      </c>
    </row>
    <row r="5" spans="1:20" s="92" customFormat="1" ht="23.1" customHeight="1">
      <c r="A5" s="47" t="s">
        <v>15</v>
      </c>
      <c r="B5" s="91" t="s">
        <v>91</v>
      </c>
      <c r="C5" s="91" t="s">
        <v>91</v>
      </c>
      <c r="D5" s="91"/>
      <c r="E5" s="91" t="s">
        <v>91</v>
      </c>
      <c r="F5" s="91" t="s">
        <v>91</v>
      </c>
      <c r="G5" s="91"/>
      <c r="H5" s="91" t="s">
        <v>91</v>
      </c>
      <c r="I5" s="91" t="s">
        <v>91</v>
      </c>
      <c r="J5" s="91"/>
      <c r="K5" s="91" t="s">
        <v>91</v>
      </c>
      <c r="L5" s="91" t="s">
        <v>91</v>
      </c>
      <c r="M5" s="91"/>
      <c r="N5" s="91" t="s">
        <v>91</v>
      </c>
      <c r="O5" s="91">
        <v>11550</v>
      </c>
      <c r="P5" s="91"/>
      <c r="Q5" s="91" t="s">
        <v>91</v>
      </c>
      <c r="R5" s="91">
        <v>11550</v>
      </c>
      <c r="S5" s="75"/>
      <c r="T5" s="75"/>
    </row>
    <row r="6" spans="1:20" s="92" customFormat="1" ht="23.1" customHeight="1">
      <c r="A6" s="47" t="s">
        <v>1</v>
      </c>
      <c r="B6" s="91">
        <v>0</v>
      </c>
      <c r="C6" s="91">
        <v>0</v>
      </c>
      <c r="D6" s="91"/>
      <c r="E6" s="91">
        <v>12784</v>
      </c>
      <c r="F6" s="91">
        <v>0</v>
      </c>
      <c r="G6" s="91"/>
      <c r="H6" s="91">
        <v>0</v>
      </c>
      <c r="I6" s="91">
        <v>0</v>
      </c>
      <c r="J6" s="91"/>
      <c r="K6" s="91">
        <v>0</v>
      </c>
      <c r="L6" s="91">
        <v>0</v>
      </c>
      <c r="M6" s="91"/>
      <c r="N6" s="91">
        <v>0</v>
      </c>
      <c r="O6" s="91">
        <v>2604</v>
      </c>
      <c r="P6" s="91"/>
      <c r="Q6" s="91">
        <f>B6+E6+H6+K6+N6</f>
        <v>12784</v>
      </c>
      <c r="R6" s="91">
        <f>C6+F6+I6+L6+O6</f>
        <v>2604</v>
      </c>
    </row>
    <row r="7" spans="1:20" s="92" customFormat="1" ht="23.1" customHeight="1">
      <c r="A7" s="47" t="s">
        <v>2</v>
      </c>
      <c r="B7" s="91">
        <v>75</v>
      </c>
      <c r="C7" s="91">
        <v>8943</v>
      </c>
      <c r="D7" s="91"/>
      <c r="E7" s="91">
        <v>8610</v>
      </c>
      <c r="F7" s="91">
        <v>0</v>
      </c>
      <c r="G7" s="91"/>
      <c r="H7" s="91">
        <v>0</v>
      </c>
      <c r="I7" s="91">
        <v>1250</v>
      </c>
      <c r="J7" s="91"/>
      <c r="K7" s="91">
        <v>0</v>
      </c>
      <c r="L7" s="91">
        <v>0</v>
      </c>
      <c r="M7" s="91">
        <v>0</v>
      </c>
      <c r="N7" s="91">
        <v>0</v>
      </c>
      <c r="O7" s="91">
        <v>5710</v>
      </c>
      <c r="P7" s="91">
        <v>0</v>
      </c>
      <c r="Q7" s="91">
        <f t="shared" ref="Q7:Q19" si="0">B7+E7+H7+K7+N7</f>
        <v>8685</v>
      </c>
      <c r="R7" s="91">
        <f t="shared" ref="R7:R19" si="1">C7+F7+I7+L7+O7</f>
        <v>15903</v>
      </c>
    </row>
    <row r="8" spans="1:20" s="92" customFormat="1" ht="23.1" customHeight="1">
      <c r="A8" s="47" t="s">
        <v>41</v>
      </c>
      <c r="B8" s="91">
        <v>0</v>
      </c>
      <c r="C8" s="91">
        <v>0</v>
      </c>
      <c r="D8" s="91"/>
      <c r="E8" s="91">
        <v>3000</v>
      </c>
      <c r="F8" s="91">
        <v>0</v>
      </c>
      <c r="G8" s="91"/>
      <c r="H8" s="91">
        <v>0</v>
      </c>
      <c r="I8" s="91">
        <v>0</v>
      </c>
      <c r="J8" s="49"/>
      <c r="K8" s="91">
        <v>0</v>
      </c>
      <c r="L8" s="91">
        <v>0</v>
      </c>
      <c r="M8" s="49"/>
      <c r="N8" s="91">
        <v>0</v>
      </c>
      <c r="O8" s="91">
        <v>702</v>
      </c>
      <c r="P8" s="49"/>
      <c r="Q8" s="91">
        <f t="shared" si="0"/>
        <v>3000</v>
      </c>
      <c r="R8" s="91">
        <f t="shared" si="1"/>
        <v>702</v>
      </c>
    </row>
    <row r="9" spans="1:20" s="92" customFormat="1" ht="23.1" customHeight="1">
      <c r="A9" s="48" t="s">
        <v>3</v>
      </c>
      <c r="B9" s="91">
        <v>68</v>
      </c>
      <c r="C9" s="49">
        <v>26385</v>
      </c>
      <c r="D9" s="49"/>
      <c r="E9" s="49">
        <v>5550</v>
      </c>
      <c r="F9" s="49">
        <v>0</v>
      </c>
      <c r="G9" s="49"/>
      <c r="H9" s="49">
        <v>0</v>
      </c>
      <c r="I9" s="49">
        <v>1000</v>
      </c>
      <c r="J9" s="49">
        <v>0</v>
      </c>
      <c r="K9" s="49">
        <v>0</v>
      </c>
      <c r="L9" s="91">
        <v>0</v>
      </c>
      <c r="M9" s="49"/>
      <c r="N9" s="91">
        <v>0</v>
      </c>
      <c r="O9" s="91">
        <v>2385</v>
      </c>
      <c r="P9" s="49"/>
      <c r="Q9" s="91">
        <f t="shared" si="0"/>
        <v>5618</v>
      </c>
      <c r="R9" s="91">
        <f t="shared" si="1"/>
        <v>29770</v>
      </c>
    </row>
    <row r="10" spans="1:20" s="92" customFormat="1" ht="23.1" customHeight="1">
      <c r="A10" s="48" t="s">
        <v>4</v>
      </c>
      <c r="B10" s="49">
        <v>364</v>
      </c>
      <c r="C10" s="49">
        <v>33000</v>
      </c>
      <c r="D10" s="49">
        <v>2</v>
      </c>
      <c r="E10" s="49">
        <v>2250</v>
      </c>
      <c r="F10" s="49">
        <v>0</v>
      </c>
      <c r="G10" s="49"/>
      <c r="H10" s="49">
        <v>3000</v>
      </c>
      <c r="I10" s="49">
        <v>0</v>
      </c>
      <c r="J10" s="49"/>
      <c r="K10" s="49">
        <v>0</v>
      </c>
      <c r="L10" s="91">
        <v>0</v>
      </c>
      <c r="M10" s="49"/>
      <c r="N10" s="91">
        <v>0</v>
      </c>
      <c r="O10" s="91">
        <v>1322</v>
      </c>
      <c r="P10" s="49"/>
      <c r="Q10" s="91">
        <f t="shared" si="0"/>
        <v>5614</v>
      </c>
      <c r="R10" s="91">
        <f t="shared" si="1"/>
        <v>34322</v>
      </c>
    </row>
    <row r="11" spans="1:20" s="92" customFormat="1" ht="23.1" customHeight="1">
      <c r="A11" s="48" t="s">
        <v>5</v>
      </c>
      <c r="B11" s="91">
        <v>188</v>
      </c>
      <c r="C11" s="91">
        <v>35649</v>
      </c>
      <c r="D11" s="91"/>
      <c r="E11" s="91">
        <v>375</v>
      </c>
      <c r="F11" s="91">
        <v>0</v>
      </c>
      <c r="G11" s="91"/>
      <c r="H11" s="91">
        <v>2700</v>
      </c>
      <c r="I11" s="91">
        <v>0</v>
      </c>
      <c r="J11" s="49">
        <v>0</v>
      </c>
      <c r="K11" s="49">
        <v>0</v>
      </c>
      <c r="L11" s="91">
        <v>0</v>
      </c>
      <c r="M11" s="49">
        <v>0</v>
      </c>
      <c r="N11" s="91">
        <v>0</v>
      </c>
      <c r="O11" s="91">
        <v>769</v>
      </c>
      <c r="P11" s="49">
        <v>0</v>
      </c>
      <c r="Q11" s="91">
        <f t="shared" si="0"/>
        <v>3263</v>
      </c>
      <c r="R11" s="91">
        <f t="shared" si="1"/>
        <v>36418</v>
      </c>
    </row>
    <row r="12" spans="1:20" s="92" customFormat="1" ht="23.1" customHeight="1">
      <c r="A12" s="48" t="s">
        <v>6</v>
      </c>
      <c r="B12" s="91">
        <v>104</v>
      </c>
      <c r="C12" s="91">
        <v>16483</v>
      </c>
      <c r="D12" s="91"/>
      <c r="E12" s="91">
        <v>21843</v>
      </c>
      <c r="F12" s="91">
        <v>1275</v>
      </c>
      <c r="G12" s="91"/>
      <c r="H12" s="91">
        <v>0</v>
      </c>
      <c r="I12" s="91">
        <v>750</v>
      </c>
      <c r="J12" s="91"/>
      <c r="K12" s="91">
        <v>0</v>
      </c>
      <c r="L12" s="91">
        <v>0</v>
      </c>
      <c r="M12" s="91">
        <v>0</v>
      </c>
      <c r="N12" s="91">
        <v>0</v>
      </c>
      <c r="O12" s="91">
        <v>41579</v>
      </c>
      <c r="P12" s="91">
        <v>0</v>
      </c>
      <c r="Q12" s="91">
        <f t="shared" si="0"/>
        <v>21947</v>
      </c>
      <c r="R12" s="91">
        <f t="shared" si="1"/>
        <v>60087</v>
      </c>
    </row>
    <row r="13" spans="1:20" s="92" customFormat="1" ht="23.1" customHeight="1">
      <c r="A13" s="48" t="s">
        <v>7</v>
      </c>
      <c r="B13" s="91">
        <v>8</v>
      </c>
      <c r="C13" s="91">
        <v>1500</v>
      </c>
      <c r="D13" s="91"/>
      <c r="E13" s="91">
        <v>11500</v>
      </c>
      <c r="F13" s="91">
        <v>0</v>
      </c>
      <c r="G13" s="91"/>
      <c r="H13" s="91">
        <v>150</v>
      </c>
      <c r="I13" s="91">
        <v>0</v>
      </c>
      <c r="J13" s="91"/>
      <c r="K13" s="91">
        <v>0</v>
      </c>
      <c r="L13" s="91">
        <v>0</v>
      </c>
      <c r="M13" s="91"/>
      <c r="N13" s="91">
        <v>0</v>
      </c>
      <c r="O13" s="91">
        <v>1747</v>
      </c>
      <c r="P13" s="91"/>
      <c r="Q13" s="91">
        <f t="shared" si="0"/>
        <v>11658</v>
      </c>
      <c r="R13" s="91">
        <f t="shared" si="1"/>
        <v>3247</v>
      </c>
    </row>
    <row r="14" spans="1:20" s="92" customFormat="1" ht="23.1" customHeight="1">
      <c r="A14" s="48" t="s">
        <v>8</v>
      </c>
      <c r="B14" s="49">
        <v>445</v>
      </c>
      <c r="C14" s="49">
        <v>6722</v>
      </c>
      <c r="D14" s="49"/>
      <c r="E14" s="49">
        <v>4543</v>
      </c>
      <c r="F14" s="49">
        <v>0</v>
      </c>
      <c r="G14" s="49"/>
      <c r="H14" s="49">
        <v>0</v>
      </c>
      <c r="I14" s="49">
        <v>1000</v>
      </c>
      <c r="J14" s="49"/>
      <c r="K14" s="49">
        <v>0</v>
      </c>
      <c r="L14" s="91">
        <v>0</v>
      </c>
      <c r="M14" s="49"/>
      <c r="N14" s="91">
        <v>0</v>
      </c>
      <c r="O14" s="91">
        <v>4637</v>
      </c>
      <c r="P14" s="49"/>
      <c r="Q14" s="91">
        <f t="shared" si="0"/>
        <v>4988</v>
      </c>
      <c r="R14" s="91">
        <f t="shared" si="1"/>
        <v>12359</v>
      </c>
    </row>
    <row r="15" spans="1:20" s="92" customFormat="1" ht="23.1" customHeight="1">
      <c r="A15" s="48" t="s">
        <v>9</v>
      </c>
      <c r="B15" s="49">
        <v>8</v>
      </c>
      <c r="C15" s="49">
        <v>3728</v>
      </c>
      <c r="D15" s="49"/>
      <c r="E15" s="49">
        <v>7254</v>
      </c>
      <c r="F15" s="49">
        <v>0</v>
      </c>
      <c r="G15" s="49"/>
      <c r="H15" s="49">
        <v>750</v>
      </c>
      <c r="I15" s="49">
        <v>0</v>
      </c>
      <c r="J15" s="49"/>
      <c r="K15" s="91">
        <v>0</v>
      </c>
      <c r="L15" s="91">
        <v>0</v>
      </c>
      <c r="M15" s="49"/>
      <c r="N15" s="91">
        <v>0</v>
      </c>
      <c r="O15" s="91">
        <v>4637</v>
      </c>
      <c r="P15" s="49"/>
      <c r="Q15" s="91">
        <f t="shared" si="0"/>
        <v>8012</v>
      </c>
      <c r="R15" s="91">
        <f t="shared" si="1"/>
        <v>8365</v>
      </c>
    </row>
    <row r="16" spans="1:20" s="92" customFormat="1" ht="23.1" customHeight="1">
      <c r="A16" s="48" t="s">
        <v>10</v>
      </c>
      <c r="B16" s="49">
        <v>8</v>
      </c>
      <c r="C16" s="49">
        <v>943</v>
      </c>
      <c r="D16" s="49"/>
      <c r="E16" s="49">
        <v>2238</v>
      </c>
      <c r="F16" s="49">
        <v>0</v>
      </c>
      <c r="G16" s="49"/>
      <c r="H16" s="49">
        <v>750</v>
      </c>
      <c r="I16" s="49">
        <v>0</v>
      </c>
      <c r="J16" s="49"/>
      <c r="K16" s="91">
        <v>0</v>
      </c>
      <c r="L16" s="91">
        <v>0</v>
      </c>
      <c r="M16" s="49"/>
      <c r="N16" s="91">
        <v>0</v>
      </c>
      <c r="O16" s="91">
        <v>194</v>
      </c>
      <c r="P16" s="49"/>
      <c r="Q16" s="91">
        <f t="shared" si="0"/>
        <v>2996</v>
      </c>
      <c r="R16" s="91">
        <f t="shared" si="1"/>
        <v>1137</v>
      </c>
    </row>
    <row r="17" spans="1:18" s="92" customFormat="1" ht="23.1" customHeight="1">
      <c r="A17" s="48" t="s">
        <v>11</v>
      </c>
      <c r="B17" s="49">
        <v>80</v>
      </c>
      <c r="C17" s="49">
        <v>782</v>
      </c>
      <c r="D17" s="49"/>
      <c r="E17" s="49">
        <v>1125</v>
      </c>
      <c r="F17" s="49">
        <v>0</v>
      </c>
      <c r="G17" s="49"/>
      <c r="H17" s="49">
        <v>3000</v>
      </c>
      <c r="I17" s="49">
        <v>0</v>
      </c>
      <c r="J17" s="49"/>
      <c r="K17" s="91">
        <v>501</v>
      </c>
      <c r="L17" s="91">
        <v>0</v>
      </c>
      <c r="M17" s="49"/>
      <c r="N17" s="91">
        <v>0</v>
      </c>
      <c r="O17" s="91">
        <v>890</v>
      </c>
      <c r="P17" s="49"/>
      <c r="Q17" s="91">
        <f t="shared" si="0"/>
        <v>4706</v>
      </c>
      <c r="R17" s="91">
        <f t="shared" si="1"/>
        <v>1672</v>
      </c>
    </row>
    <row r="18" spans="1:18" s="92" customFormat="1" ht="23.1" customHeight="1">
      <c r="A18" s="48" t="s">
        <v>12</v>
      </c>
      <c r="B18" s="49">
        <v>0</v>
      </c>
      <c r="C18" s="49">
        <v>256</v>
      </c>
      <c r="D18" s="49"/>
      <c r="E18" s="49">
        <v>966</v>
      </c>
      <c r="F18" s="49">
        <v>0</v>
      </c>
      <c r="G18" s="49"/>
      <c r="H18" s="49">
        <v>0</v>
      </c>
      <c r="I18" s="49">
        <v>2500</v>
      </c>
      <c r="J18" s="49">
        <v>27</v>
      </c>
      <c r="K18" s="91">
        <v>275</v>
      </c>
      <c r="L18" s="49">
        <v>0</v>
      </c>
      <c r="M18" s="49"/>
      <c r="N18" s="91">
        <v>0</v>
      </c>
      <c r="O18" s="91">
        <v>2959</v>
      </c>
      <c r="P18" s="49"/>
      <c r="Q18" s="91">
        <f t="shared" si="0"/>
        <v>1241</v>
      </c>
      <c r="R18" s="91">
        <f t="shared" si="1"/>
        <v>5715</v>
      </c>
    </row>
    <row r="19" spans="1:18" s="92" customFormat="1" ht="23.1" customHeight="1" thickBot="1">
      <c r="A19" s="50" t="s">
        <v>13</v>
      </c>
      <c r="B19" s="93">
        <v>1019</v>
      </c>
      <c r="C19" s="93">
        <v>906</v>
      </c>
      <c r="D19" s="93"/>
      <c r="E19" s="93">
        <v>1440</v>
      </c>
      <c r="F19" s="93">
        <v>0</v>
      </c>
      <c r="G19" s="93"/>
      <c r="H19" s="93">
        <v>2700</v>
      </c>
      <c r="I19" s="93">
        <v>0</v>
      </c>
      <c r="J19" s="93"/>
      <c r="K19" s="93">
        <v>480</v>
      </c>
      <c r="L19" s="93">
        <v>0</v>
      </c>
      <c r="M19" s="93">
        <v>0</v>
      </c>
      <c r="N19" s="93">
        <v>0</v>
      </c>
      <c r="O19" s="93">
        <v>476</v>
      </c>
      <c r="P19" s="93">
        <v>0</v>
      </c>
      <c r="Q19" s="91">
        <f t="shared" si="0"/>
        <v>5639</v>
      </c>
      <c r="R19" s="91">
        <f t="shared" si="1"/>
        <v>1382</v>
      </c>
    </row>
    <row r="20" spans="1:18" ht="23.1" customHeight="1" thickTop="1" thickBot="1">
      <c r="A20" s="102" t="s">
        <v>43</v>
      </c>
      <c r="B20" s="182">
        <f>SUM(B6:B19)</f>
        <v>2367</v>
      </c>
      <c r="C20" s="182">
        <f>SUM(C6:C19)</f>
        <v>135297</v>
      </c>
      <c r="D20" s="182">
        <f>SUM(D6:D19)</f>
        <v>2</v>
      </c>
      <c r="E20" s="182">
        <f>SUM(E6:E19)</f>
        <v>83478</v>
      </c>
      <c r="F20" s="182">
        <f>SUM(F6:F19)</f>
        <v>1275</v>
      </c>
      <c r="G20" s="182"/>
      <c r="H20" s="182">
        <f t="shared" ref="H20:N20" si="2">SUM(H6:H19)</f>
        <v>13050</v>
      </c>
      <c r="I20" s="182">
        <f t="shared" si="2"/>
        <v>6500</v>
      </c>
      <c r="J20" s="182">
        <f t="shared" si="2"/>
        <v>27</v>
      </c>
      <c r="K20" s="182">
        <f t="shared" si="2"/>
        <v>1256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2">
        <f>SUM(O5:O19)</f>
        <v>82161</v>
      </c>
      <c r="P20" s="182"/>
      <c r="Q20" s="182">
        <f>SUM(Q6:Q19)</f>
        <v>100151</v>
      </c>
      <c r="R20" s="182">
        <f>SUM(R5:R19)</f>
        <v>225233</v>
      </c>
    </row>
    <row r="21" spans="1:18" ht="15.75" customHeight="1" thickTop="1">
      <c r="A21" s="222" t="s">
        <v>99</v>
      </c>
      <c r="B21" s="222"/>
      <c r="C21" s="222"/>
      <c r="D21" s="222"/>
      <c r="E21" s="222"/>
      <c r="F21" s="222"/>
      <c r="G21" s="114"/>
      <c r="H21" s="114"/>
      <c r="I21" s="114"/>
      <c r="J21" s="77"/>
      <c r="K21" s="77"/>
      <c r="L21" s="77"/>
      <c r="M21" s="77"/>
      <c r="N21" s="77"/>
      <c r="O21" s="77"/>
      <c r="R21" s="116"/>
    </row>
    <row r="22" spans="1:18" ht="15" customHeight="1">
      <c r="A22" s="188" t="s">
        <v>83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15"/>
    </row>
    <row r="23" spans="1:18" ht="6" customHeight="1">
      <c r="A23" s="94"/>
      <c r="B23" s="94"/>
      <c r="C23" s="94"/>
      <c r="D23" s="113"/>
      <c r="E23" s="113"/>
      <c r="F23" s="113"/>
      <c r="G23" s="113"/>
      <c r="H23" s="113"/>
      <c r="I23" s="113"/>
      <c r="J23" s="94"/>
      <c r="K23" s="94"/>
      <c r="L23" s="94"/>
      <c r="M23" s="94"/>
      <c r="N23" s="94"/>
      <c r="O23" s="95"/>
    </row>
    <row r="24" spans="1:18" ht="18.75" customHeight="1">
      <c r="A24" s="189" t="s">
        <v>57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79">
        <v>87</v>
      </c>
      <c r="M24" s="79"/>
      <c r="N24" s="23"/>
      <c r="O24" s="23"/>
      <c r="P24" s="23"/>
      <c r="Q24" s="23"/>
      <c r="R24" s="23"/>
    </row>
  </sheetData>
  <mergeCells count="12">
    <mergeCell ref="A1:R1"/>
    <mergeCell ref="Q3:R3"/>
    <mergeCell ref="A24:K24"/>
    <mergeCell ref="B3:C3"/>
    <mergeCell ref="K3:L3"/>
    <mergeCell ref="N3:O3"/>
    <mergeCell ref="A21:F21"/>
    <mergeCell ref="A3:A4"/>
    <mergeCell ref="A22:N22"/>
    <mergeCell ref="E3:F3"/>
    <mergeCell ref="H3:I3"/>
    <mergeCell ref="F2:L2"/>
  </mergeCells>
  <printOptions horizontalCentered="1"/>
  <pageMargins left="0.70866141732283472" right="0.70866141732283472" top="0.74803149606299213" bottom="0.55118110236220474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Y48"/>
  <sheetViews>
    <sheetView rightToLeft="1" view="pageBreakPreview" workbookViewId="0">
      <selection activeCell="N7" sqref="N7"/>
    </sheetView>
  </sheetViews>
  <sheetFormatPr defaultRowHeight="12.75"/>
  <cols>
    <col min="1" max="1" width="13.85546875" customWidth="1"/>
    <col min="2" max="2" width="8.42578125" customWidth="1"/>
    <col min="3" max="3" width="3.28515625" customWidth="1"/>
    <col min="4" max="4" width="15.28515625" customWidth="1"/>
    <col min="6" max="6" width="12.42578125" customWidth="1"/>
    <col min="7" max="7" width="14.140625" customWidth="1"/>
    <col min="8" max="8" width="16.140625" hidden="1" customWidth="1"/>
  </cols>
  <sheetData>
    <row r="1" spans="1:25" ht="30" customHeight="1">
      <c r="A1" s="194" t="s">
        <v>45</v>
      </c>
      <c r="B1" s="194"/>
      <c r="C1" s="194"/>
      <c r="D1" s="194"/>
      <c r="E1" s="194"/>
      <c r="F1" s="194"/>
      <c r="G1" s="194"/>
      <c r="H1" s="194"/>
    </row>
    <row r="2" spans="1:25" ht="20.25" customHeight="1" thickBot="1">
      <c r="A2" s="196" t="s">
        <v>74</v>
      </c>
      <c r="B2" s="196"/>
      <c r="D2" s="141"/>
    </row>
    <row r="3" spans="1:25" ht="39.75" customHeight="1" thickTop="1">
      <c r="A3" s="174" t="s">
        <v>21</v>
      </c>
      <c r="B3" s="170"/>
      <c r="C3" s="170"/>
      <c r="D3" s="174" t="s">
        <v>22</v>
      </c>
      <c r="E3" s="174"/>
      <c r="F3" s="230" t="s">
        <v>105</v>
      </c>
      <c r="G3" s="230"/>
    </row>
    <row r="4" spans="1:25" ht="27" customHeight="1">
      <c r="A4" s="199" t="s">
        <v>75</v>
      </c>
      <c r="B4" s="199"/>
      <c r="C4" s="199"/>
      <c r="D4" s="232" t="s">
        <v>31</v>
      </c>
      <c r="E4" s="232"/>
      <c r="F4" s="231">
        <v>5724000</v>
      </c>
      <c r="G4" s="231"/>
      <c r="H4" s="4"/>
    </row>
    <row r="5" spans="1:25" s="13" customFormat="1" ht="27" customHeight="1">
      <c r="A5" s="198"/>
      <c r="B5" s="198"/>
      <c r="C5" s="198"/>
      <c r="D5" s="233" t="s">
        <v>28</v>
      </c>
      <c r="E5" s="233"/>
      <c r="F5" s="226">
        <v>261200</v>
      </c>
      <c r="G5" s="226"/>
      <c r="H5" s="12"/>
    </row>
    <row r="6" spans="1:25" ht="27" customHeight="1">
      <c r="A6" s="198" t="s">
        <v>76</v>
      </c>
      <c r="B6" s="198"/>
      <c r="C6" s="198"/>
      <c r="D6" s="234" t="s">
        <v>30</v>
      </c>
      <c r="E6" s="234"/>
      <c r="F6" s="228">
        <v>18764000</v>
      </c>
      <c r="G6" s="228"/>
      <c r="S6" s="87"/>
      <c r="T6" s="87"/>
      <c r="U6" s="87"/>
      <c r="V6" s="87"/>
      <c r="W6" s="87"/>
      <c r="X6" s="87"/>
      <c r="Y6" s="87"/>
    </row>
    <row r="7" spans="1:25" s="13" customFormat="1" ht="27" customHeight="1">
      <c r="A7" s="198"/>
      <c r="B7" s="198"/>
      <c r="C7" s="198"/>
      <c r="D7" s="233" t="s">
        <v>29</v>
      </c>
      <c r="E7" s="233"/>
      <c r="F7" s="229"/>
      <c r="G7" s="229"/>
    </row>
    <row r="8" spans="1:25" ht="27" customHeight="1">
      <c r="A8" s="198" t="s">
        <v>46</v>
      </c>
      <c r="B8" s="198"/>
      <c r="C8" s="198"/>
      <c r="D8" s="234" t="s">
        <v>30</v>
      </c>
      <c r="E8" s="234"/>
      <c r="F8" s="226">
        <v>5288000</v>
      </c>
      <c r="G8" s="226"/>
    </row>
    <row r="9" spans="1:25" s="13" customFormat="1" ht="27" customHeight="1">
      <c r="A9" s="198"/>
      <c r="B9" s="198"/>
      <c r="C9" s="198"/>
      <c r="D9" s="235" t="s">
        <v>29</v>
      </c>
      <c r="E9" s="235"/>
      <c r="F9" s="226">
        <v>26716000</v>
      </c>
      <c r="G9" s="226"/>
    </row>
    <row r="10" spans="1:25" ht="27" customHeight="1">
      <c r="A10" s="198" t="s">
        <v>47</v>
      </c>
      <c r="B10" s="198"/>
      <c r="C10" s="198"/>
      <c r="D10" s="234" t="s">
        <v>48</v>
      </c>
      <c r="E10" s="234"/>
      <c r="F10" s="226">
        <v>67082000</v>
      </c>
      <c r="G10" s="226"/>
    </row>
    <row r="11" spans="1:25" s="13" customFormat="1" ht="27" customHeight="1" thickBot="1">
      <c r="A11" s="193"/>
      <c r="B11" s="193"/>
      <c r="C11" s="193"/>
      <c r="D11" s="234" t="s">
        <v>49</v>
      </c>
      <c r="E11" s="234"/>
      <c r="F11" s="227">
        <v>34200000</v>
      </c>
      <c r="G11" s="227"/>
    </row>
    <row r="12" spans="1:25" ht="30" customHeight="1" thickTop="1" thickBot="1">
      <c r="A12" s="192" t="s">
        <v>98</v>
      </c>
      <c r="B12" s="192"/>
      <c r="C12" s="192"/>
      <c r="D12" s="192"/>
      <c r="E12" s="102"/>
      <c r="F12" s="183">
        <f>SUM(F4:F11)</f>
        <v>158035200</v>
      </c>
      <c r="G12" s="184"/>
      <c r="H12" s="109"/>
    </row>
    <row r="13" spans="1:25" s="41" customFormat="1" ht="14.25" customHeight="1" thickTop="1">
      <c r="A13" s="35"/>
      <c r="B13" s="35"/>
      <c r="C13" s="35"/>
      <c r="D13" s="35"/>
      <c r="E13" s="35"/>
      <c r="F13" s="35"/>
      <c r="G13" s="42"/>
    </row>
    <row r="14" spans="1:25" s="63" customFormat="1" ht="21.75" customHeight="1">
      <c r="A14" s="188" t="s">
        <v>53</v>
      </c>
      <c r="B14" s="188"/>
      <c r="C14" s="188"/>
      <c r="D14" s="188"/>
      <c r="E14" s="25"/>
      <c r="F14" s="25"/>
      <c r="G14" s="26"/>
    </row>
    <row r="15" spans="1:25" s="63" customFormat="1" ht="12" customHeight="1">
      <c r="A15" s="25"/>
      <c r="B15" s="25"/>
      <c r="C15" s="25"/>
      <c r="D15" s="25"/>
      <c r="E15" s="25"/>
      <c r="F15" s="25"/>
      <c r="G15" s="26"/>
    </row>
    <row r="16" spans="1:25" s="63" customFormat="1" ht="12" customHeight="1">
      <c r="A16" s="25"/>
      <c r="B16" s="25"/>
      <c r="C16" s="25"/>
      <c r="D16" s="25"/>
      <c r="E16" s="25"/>
      <c r="F16" s="25"/>
      <c r="G16" s="26"/>
    </row>
    <row r="17" spans="1:8" s="63" customFormat="1" ht="12" customHeight="1">
      <c r="A17" s="25"/>
      <c r="B17" s="25"/>
      <c r="C17" s="25"/>
      <c r="D17" s="25"/>
      <c r="E17" s="25"/>
      <c r="F17" s="25"/>
      <c r="G17" s="26"/>
    </row>
    <row r="18" spans="1:8" s="63" customFormat="1" ht="12" customHeight="1">
      <c r="A18" s="25"/>
      <c r="B18" s="25"/>
      <c r="C18" s="25"/>
      <c r="D18" s="25"/>
      <c r="E18" s="25"/>
      <c r="F18" s="25"/>
      <c r="G18" s="26"/>
    </row>
    <row r="19" spans="1:8" s="63" customFormat="1" ht="21" customHeight="1">
      <c r="A19" s="25"/>
      <c r="B19" s="25"/>
      <c r="C19" s="25"/>
      <c r="D19" s="25"/>
      <c r="E19" s="25"/>
      <c r="F19" s="25"/>
      <c r="G19" s="26"/>
    </row>
    <row r="20" spans="1:8" s="63" customFormat="1" ht="12" customHeight="1">
      <c r="A20" s="25"/>
      <c r="B20" s="25"/>
      <c r="C20" s="25"/>
      <c r="D20" s="25"/>
      <c r="E20" s="25"/>
      <c r="F20" s="25"/>
      <c r="G20" s="26"/>
    </row>
    <row r="21" spans="1:8" s="63" customFormat="1" ht="12.75" customHeight="1">
      <c r="A21" s="25"/>
      <c r="B21" s="25"/>
      <c r="C21" s="25"/>
      <c r="D21" s="25"/>
      <c r="E21" s="25"/>
      <c r="F21" s="25"/>
      <c r="G21" s="26"/>
    </row>
    <row r="22" spans="1:8" s="63" customFormat="1" ht="12.75" customHeight="1">
      <c r="A22" s="25"/>
      <c r="B22" s="25"/>
      <c r="C22" s="25"/>
      <c r="D22" s="25"/>
      <c r="E22" s="25"/>
      <c r="F22" s="25"/>
      <c r="G22" s="26"/>
    </row>
    <row r="23" spans="1:8" s="80" customFormat="1" ht="12.75" customHeight="1">
      <c r="A23" s="25"/>
      <c r="B23" s="25"/>
      <c r="C23" s="25"/>
      <c r="D23" s="25"/>
      <c r="E23" s="25"/>
      <c r="F23" s="25"/>
      <c r="G23" s="26"/>
    </row>
    <row r="24" spans="1:8" s="80" customFormat="1" ht="12" customHeight="1">
      <c r="A24" s="25"/>
      <c r="B24" s="25"/>
      <c r="C24" s="25"/>
      <c r="D24" s="25"/>
      <c r="E24" s="25"/>
      <c r="F24" s="25"/>
      <c r="G24" s="26"/>
    </row>
    <row r="25" spans="1:8" s="63" customFormat="1" ht="12" customHeight="1">
      <c r="A25" s="25"/>
      <c r="B25" s="25"/>
      <c r="C25" s="25"/>
      <c r="D25" s="25"/>
      <c r="E25" s="25"/>
      <c r="F25" s="25"/>
      <c r="G25" s="26"/>
    </row>
    <row r="26" spans="1:8" ht="7.5" customHeight="1">
      <c r="A26" s="236"/>
      <c r="B26" s="236"/>
      <c r="C26" s="236"/>
      <c r="D26" s="236"/>
      <c r="E26" s="236"/>
      <c r="F26" s="236"/>
      <c r="G26" s="236"/>
      <c r="H26" s="4"/>
    </row>
    <row r="27" spans="1:8" s="22" customFormat="1" ht="22.5" customHeight="1">
      <c r="A27" s="189" t="s">
        <v>57</v>
      </c>
      <c r="B27" s="189"/>
      <c r="C27" s="189"/>
      <c r="D27" s="189"/>
      <c r="E27" s="189"/>
      <c r="F27" s="190">
        <v>88</v>
      </c>
      <c r="G27" s="190"/>
      <c r="H27" s="23"/>
    </row>
    <row r="48" spans="1:8">
      <c r="A48" s="188"/>
      <c r="B48" s="188"/>
      <c r="C48" s="188"/>
      <c r="D48" s="188"/>
      <c r="E48" s="188"/>
      <c r="F48" s="188"/>
      <c r="G48" s="188"/>
      <c r="H48" s="188"/>
    </row>
  </sheetData>
  <mergeCells count="28">
    <mergeCell ref="A48:H48"/>
    <mergeCell ref="A26:G26"/>
    <mergeCell ref="A27:E27"/>
    <mergeCell ref="F27:G27"/>
    <mergeCell ref="A12:D12"/>
    <mergeCell ref="A14:D14"/>
    <mergeCell ref="A6:C7"/>
    <mergeCell ref="A8:C9"/>
    <mergeCell ref="A10:C11"/>
    <mergeCell ref="D6:E6"/>
    <mergeCell ref="D7:E7"/>
    <mergeCell ref="D8:E8"/>
    <mergeCell ref="D11:E11"/>
    <mergeCell ref="D9:E9"/>
    <mergeCell ref="D10:E10"/>
    <mergeCell ref="F3:G3"/>
    <mergeCell ref="F4:G4"/>
    <mergeCell ref="F5:G5"/>
    <mergeCell ref="A1:H1"/>
    <mergeCell ref="D4:E4"/>
    <mergeCell ref="D5:E5"/>
    <mergeCell ref="A4:C5"/>
    <mergeCell ref="A2:B2"/>
    <mergeCell ref="F8:G8"/>
    <mergeCell ref="F9:G9"/>
    <mergeCell ref="F10:G10"/>
    <mergeCell ref="F11:G11"/>
    <mergeCell ref="F6:G7"/>
  </mergeCells>
  <phoneticPr fontId="6" type="noConversion"/>
  <printOptions horizontalCentered="1"/>
  <pageMargins left="0.98425196850393704" right="0.94488188976377963" top="0.59055118110236227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نطاقات تمت تسميتها</vt:lpstr>
      </vt:variant>
      <vt:variant>
        <vt:i4>7</vt:i4>
      </vt:variant>
    </vt:vector>
  </HeadingPairs>
  <TitlesOfParts>
    <vt:vector size="14" baseType="lpstr">
      <vt:lpstr>1-3</vt:lpstr>
      <vt:lpstr>2-3</vt:lpstr>
      <vt:lpstr>3-3</vt:lpstr>
      <vt:lpstr>4-3</vt:lpstr>
      <vt:lpstr>5-3</vt:lpstr>
      <vt:lpstr>6-3</vt:lpstr>
      <vt:lpstr>7-3</vt:lpstr>
      <vt:lpstr>'1-3'!Print_Area</vt:lpstr>
      <vt:lpstr>'2-3'!Print_Area</vt:lpstr>
      <vt:lpstr>'3-3'!Print_Area</vt:lpstr>
      <vt:lpstr>'4-3'!Print_Area</vt:lpstr>
      <vt:lpstr>'5-3'!Print_Area</vt:lpstr>
      <vt:lpstr>'6-3'!Print_Area</vt:lpstr>
      <vt:lpstr>'7-3'!Print_Area</vt:lpstr>
    </vt:vector>
  </TitlesOfParts>
  <Company>sahar computer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Bsoli</dc:creator>
  <cp:lastModifiedBy>Administrator</cp:lastModifiedBy>
  <cp:lastPrinted>2016-09-27T08:06:05Z</cp:lastPrinted>
  <dcterms:created xsi:type="dcterms:W3CDTF">2003-08-26T22:37:50Z</dcterms:created>
  <dcterms:modified xsi:type="dcterms:W3CDTF">2016-10-16T04:54:31Z</dcterms:modified>
</cp:coreProperties>
</file>